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hisWorkbook" defaultThemeVersion="124226"/>
  <bookViews>
    <workbookView xWindow="0" yWindow="0" windowWidth="24240" windowHeight="12420" tabRatio="789"/>
  </bookViews>
  <sheets>
    <sheet name="ikainiu lentele" sheetId="8" r:id="rId1"/>
    <sheet name="maksimalus ikainiai" sheetId="17" r:id="rId2"/>
    <sheet name="Vertybių nurašymo aktas" sheetId="15" state="hidden" r:id="rId3"/>
    <sheet name="Kuro,darbo užm. ir soc draud" sheetId="16" state="hidden" r:id="rId4"/>
  </sheets>
  <externalReferences>
    <externalReference r:id="rId5"/>
    <externalReference r:id="rId6"/>
    <externalReference r:id="rId7"/>
  </externalReferences>
  <definedNames>
    <definedName name="_xlnm._FilterDatabase" localSheetId="0" hidden="1">'ikainiu lentele'!$B$16:$Z$166</definedName>
    <definedName name="_xlnm._FilterDatabase" localSheetId="3" hidden="1">'Kuro,darbo užm. ir soc draud'!$C$22:$C$84</definedName>
    <definedName name="_xlnm._FilterDatabase" localSheetId="1" hidden="1">'maksimalus ikainiai'!#REF!</definedName>
    <definedName name="_xlnm._FilterDatabase" localSheetId="2" hidden="1">'Vertybių nurašymo aktas'!$B$16:$P$88</definedName>
    <definedName name="AkleIntarpSkl">#REF!</definedName>
    <definedName name="AKTOFORMA" localSheetId="3">'[1]Sutartys dangų pg regionus'!$V$39:$V$45</definedName>
    <definedName name="AKTOFORMA" localSheetId="2">'[1]Sutartys dangų pg regionus'!$V$39:$V$45</definedName>
    <definedName name="AKTOFORMA">#REF!</definedName>
    <definedName name="AtlikBūdas" localSheetId="3">'[1]Sutartys dangų pg regionus'!$V$8:$V$9</definedName>
    <definedName name="AtlikBūdas" localSheetId="2">'[1]Sutartys dangų pg regionus'!$V$8:$V$9</definedName>
    <definedName name="AtlikBūdas">#REF!</definedName>
    <definedName name="AtlikimoBūdas">#REF!</definedName>
    <definedName name="DarbųPlanas">#REF!</definedName>
    <definedName name="DarbųVykdyt">#REF!</definedName>
    <definedName name="DujotiekRuozas" localSheetId="1">'[2]Sutartys dangų pg regionus'!$V$33:$V$37</definedName>
    <definedName name="DujotiekRuozas">'[1]Sutartys dangų pg regionus'!$V$33:$V$37</definedName>
    <definedName name="EurVnt">#REF!</definedName>
    <definedName name="IInvestprRūšis" localSheetId="1">'[2]Sutartys dangų pg regionus'!$AB$70:$AB$95</definedName>
    <definedName name="IInvestprRūšis">'[1]Sutartys dangų pg regionus'!$AB$70:$AB$95</definedName>
    <definedName name="Investprklasifik" localSheetId="1">'[2]Sutartys dangų pg regionus'!$AB$62:$AB$68</definedName>
    <definedName name="Investprklasifik">'[1]Sutartys dangų pg regionus'!$AB$62:$AB$68</definedName>
    <definedName name="_xlnm.Extract" localSheetId="0">'ikainiu lentele'!#REF!</definedName>
    <definedName name="_xlnm.Extract" localSheetId="3">'Kuro,darbo užm. ir soc draud'!$H$16:$V$16</definedName>
    <definedName name="_xlnm.Extract" localSheetId="1">'maksimalus ikainiai'!#REF!</definedName>
    <definedName name="_xlnm.Extract" localSheetId="2">'Vertybių nurašymo aktas'!#REF!</definedName>
    <definedName name="keitimasRemontas" localSheetId="1">'[2]Sutartys dangų pg regionus'!$V$54:$V$57</definedName>
    <definedName name="keitimasRemontas">'[1]Sutartys dangų pg regionus'!$V$54:$V$57</definedName>
    <definedName name="Keturiolika.1" localSheetId="1">'maksimalus ikainiai'!$C$97</definedName>
    <definedName name="Keturiolika.1">'ikainiu lentele'!$C$113</definedName>
    <definedName name="MatasVntKg" localSheetId="1">'[2]Sutartys dangų pg regionus'!$Y$53:$Y$59</definedName>
    <definedName name="MatasVntKg">'[1]Sutartys dangų pg regionus'!$Y$53:$Y$59</definedName>
    <definedName name="MVnt">#REF!</definedName>
    <definedName name="PadaliniųKodai">#REF!</definedName>
    <definedName name="PagerinPailgin">#REF!</definedName>
    <definedName name="PE">#REF!</definedName>
    <definedName name="PL" localSheetId="3">'[1]Sutartys dangų pg regionus'!$V$50:$AH$50</definedName>
    <definedName name="PL" localSheetId="2">'[1]Sutartys dangų pg regionus'!$V$50:$AH$50</definedName>
    <definedName name="PL">#REF!</definedName>
    <definedName name="PLPE" localSheetId="3">'[1]Sutartys dangų pg regionus'!$X$8:$X$9</definedName>
    <definedName name="PLPE" localSheetId="2">'[1]Sutartys dangų pg regionus'!$X$8:$X$9</definedName>
    <definedName name="PLPE">#REF!</definedName>
    <definedName name="REGIONAI" localSheetId="3">'[1]Sutartys dangų pg regionus'!$V$27:$V$32</definedName>
    <definedName name="REGIONAI" localSheetId="2">'[1]Sutartys dangų pg regionus'!$V$27:$V$32</definedName>
    <definedName name="REGIONAI">#REF!</definedName>
    <definedName name="RemontInvestic">#REF!</definedName>
    <definedName name="remTehpriež" localSheetId="1">'[2]Sutartys dangų pg regionus'!$V$60:$V$61</definedName>
    <definedName name="remTehpriež">'[1]Sutartys dangų pg regionus'!$V$60:$V$61</definedName>
    <definedName name="RuožoAtjungimas">#REF!</definedName>
    <definedName name="SąskNrpgTET" localSheetId="1">#REF!,#REF!,#REF!,#REF!,#REF!,#REF!,#REF!,#REF!,#REF!,#REF!,#REF!,#REF!,#REF!,#REF!,#REF!,#REF!,#REF!,#REF!,#REF!,#REF!,#REF!,#REF!,#REF!,#REF!,#REF!,#REF!,#REF!,#REF!,#REF!,#REF!,#REF!,#REF!,#REF!,#REF!</definedName>
    <definedName name="SąskNrpgTET">#REF!,#REF!,#REF!,#REF!,#REF!,#REF!,#REF!,#REF!,#REF!,#REF!,#REF!,#REF!,#REF!,#REF!,#REF!,#REF!,#REF!,#REF!,#REF!,#REF!,#REF!,#REF!,#REF!,#REF!,#REF!,#REF!,#REF!,#REF!,#REF!,#REF!,#REF!,#REF!,#REF!,#REF!</definedName>
    <definedName name="Slėgiai" localSheetId="3">'[1]Sutartys dangų pg regionus'!$X$47:$X$49</definedName>
    <definedName name="Slėgiai" localSheetId="2">'[1]Sutartys dangų pg regionus'!$X$47:$X$49</definedName>
    <definedName name="Slėgiai">#REF!</definedName>
    <definedName name="ŠulinioTipas">#REF!</definedName>
    <definedName name="Tech95">#REF!</definedName>
    <definedName name="Uždarįtmontav">#REF!</definedName>
    <definedName name="VirintSiūl" localSheetId="1">'[2]Sutartys dangų pg regionus'!$X$54:$X$55</definedName>
    <definedName name="VirintSiūl">'[1]Sutartys dangų pg regionus'!$X$54:$X$55</definedName>
    <definedName name="Vnt_M" localSheetId="3">'[1]Sutartys dangų pg regionus'!$Y$53:$Y$54</definedName>
    <definedName name="Vnt_M" localSheetId="1">'[2]Sutartys dangų pg regionus'!$Y$54:$Y$55</definedName>
    <definedName name="Vnt_M" localSheetId="2">'[1]Sutartys dangų pg regionus'!$Y$53:$Y$54</definedName>
    <definedName name="Vnt_M">'[1]Sutartys dangų pg regionus'!$Y$54:$Y$55</definedName>
  </definedNames>
  <calcPr calcId="145621"/>
</workbook>
</file>

<file path=xl/calcChain.xml><?xml version="1.0" encoding="utf-8"?>
<calcChain xmlns="http://schemas.openxmlformats.org/spreadsheetml/2006/main">
  <c r="X96" i="8" l="1"/>
  <c r="Z96" i="8" s="1"/>
  <c r="X108" i="8" l="1"/>
  <c r="X109" i="8"/>
  <c r="Z109" i="8" s="1"/>
  <c r="X101" i="8"/>
  <c r="Z101" i="8" s="1"/>
  <c r="X69" i="8"/>
  <c r="Z69" i="8" s="1"/>
  <c r="X70" i="8" l="1"/>
  <c r="X153" i="8" l="1"/>
  <c r="X146" i="8"/>
  <c r="X135" i="8"/>
  <c r="X127" i="8"/>
  <c r="X122" i="8"/>
  <c r="X98" i="8"/>
  <c r="X97" i="8"/>
  <c r="X92" i="8"/>
  <c r="X91" i="8"/>
  <c r="X86" i="8"/>
  <c r="X83" i="8"/>
  <c r="X74" i="8"/>
  <c r="X67" i="8"/>
  <c r="X66" i="8"/>
  <c r="X163" i="8" l="1"/>
  <c r="Z163" i="8" s="1"/>
  <c r="X164" i="8"/>
  <c r="Z164" i="8" s="1"/>
  <c r="X113" i="8"/>
  <c r="Z113" i="8" s="1"/>
  <c r="Z108" i="8"/>
  <c r="X107" i="8"/>
  <c r="Z107" i="8" s="1"/>
  <c r="X105" i="8"/>
  <c r="Z105" i="8" s="1"/>
  <c r="X165" i="8"/>
  <c r="Z165" i="8" s="1"/>
  <c r="X162" i="8"/>
  <c r="Z162" i="8" s="1"/>
  <c r="X161" i="8"/>
  <c r="Z161" i="8" s="1"/>
  <c r="X160" i="8"/>
  <c r="Z160" i="8" s="1"/>
  <c r="X159" i="8"/>
  <c r="Z159" i="8" s="1"/>
  <c r="X157" i="8"/>
  <c r="Z157" i="8" s="1"/>
  <c r="X156" i="8"/>
  <c r="Z156" i="8" s="1"/>
  <c r="X155" i="8"/>
  <c r="Z155" i="8" s="1"/>
  <c r="Z153" i="8"/>
  <c r="X152" i="8"/>
  <c r="Z152" i="8" s="1"/>
  <c r="Z146" i="8"/>
  <c r="X143" i="8"/>
  <c r="Z143" i="8" s="1"/>
  <c r="X142" i="8"/>
  <c r="Z142" i="8" s="1"/>
  <c r="X139" i="8"/>
  <c r="Z139" i="8" s="1"/>
  <c r="Z135" i="8"/>
  <c r="X134" i="8"/>
  <c r="Z134" i="8" s="1"/>
  <c r="X128" i="8"/>
  <c r="Z128" i="8" s="1"/>
  <c r="Z127" i="8"/>
  <c r="Z122" i="8"/>
  <c r="X121" i="8"/>
  <c r="Z121" i="8" s="1"/>
  <c r="X120" i="8"/>
  <c r="Z120" i="8" s="1"/>
  <c r="X119" i="8"/>
  <c r="Z119" i="8" s="1"/>
  <c r="X117" i="8"/>
  <c r="Z117" i="8" s="1"/>
  <c r="X116" i="8"/>
  <c r="Z116" i="8" s="1"/>
  <c r="X115" i="8"/>
  <c r="Z115" i="8" s="1"/>
  <c r="X110" i="8"/>
  <c r="Z110" i="8" s="1"/>
  <c r="X106" i="8"/>
  <c r="Z106" i="8" s="1"/>
  <c r="Z98" i="8"/>
  <c r="X93" i="8"/>
  <c r="Z93" i="8" s="1"/>
  <c r="X94" i="8"/>
  <c r="Z94" i="8" s="1"/>
  <c r="X95" i="8"/>
  <c r="Z95" i="8" s="1"/>
  <c r="Z97" i="8"/>
  <c r="Z92" i="8"/>
  <c r="Z91" i="8"/>
  <c r="Z86" i="8"/>
  <c r="Z83" i="8"/>
  <c r="X80" i="8"/>
  <c r="Z80" i="8" s="1"/>
  <c r="X77" i="8"/>
  <c r="Z77" i="8" s="1"/>
  <c r="Z74" i="8"/>
  <c r="Z70" i="8"/>
  <c r="X68" i="8"/>
  <c r="Z68" i="8" s="1"/>
  <c r="Z67" i="8"/>
  <c r="Z66" i="8"/>
  <c r="X64" i="8"/>
  <c r="Z64" i="8" s="1"/>
  <c r="X46" i="8"/>
  <c r="Z46" i="8" s="1"/>
  <c r="X47" i="8"/>
  <c r="Z47" i="8" s="1"/>
  <c r="X48" i="8"/>
  <c r="Z48" i="8" s="1"/>
  <c r="X49" i="8"/>
  <c r="Z49" i="8" s="1"/>
  <c r="X50" i="8"/>
  <c r="Z50" i="8" s="1"/>
  <c r="X51" i="8"/>
  <c r="Z51" i="8" s="1"/>
  <c r="X52" i="8"/>
  <c r="Z52" i="8" s="1"/>
  <c r="X53" i="8"/>
  <c r="Z53" i="8" s="1"/>
  <c r="X54" i="8"/>
  <c r="Z54" i="8" s="1"/>
  <c r="X55" i="8"/>
  <c r="Z55" i="8" s="1"/>
  <c r="X56" i="8"/>
  <c r="Z56" i="8" s="1"/>
  <c r="X57" i="8"/>
  <c r="Z57" i="8" s="1"/>
  <c r="X58" i="8"/>
  <c r="Z58" i="8" s="1"/>
  <c r="X59" i="8"/>
  <c r="Z59" i="8" s="1"/>
  <c r="X60" i="8"/>
  <c r="Z60" i="8" s="1"/>
  <c r="X61" i="8"/>
  <c r="Z61" i="8" s="1"/>
  <c r="X62" i="8"/>
  <c r="Z62" i="8" s="1"/>
  <c r="X63" i="8"/>
  <c r="Z63" i="8" s="1"/>
  <c r="X45" i="8"/>
  <c r="Z45" i="8" s="1"/>
  <c r="X44" i="8"/>
  <c r="Z44" i="8" s="1"/>
  <c r="X33" i="8"/>
  <c r="Z33" i="8" s="1"/>
  <c r="X34" i="8"/>
  <c r="Z34" i="8" s="1"/>
  <c r="X35" i="8"/>
  <c r="Z35" i="8" s="1"/>
  <c r="X36" i="8"/>
  <c r="Z36" i="8" s="1"/>
  <c r="X37" i="8"/>
  <c r="Z37" i="8" s="1"/>
  <c r="X38" i="8"/>
  <c r="Z38" i="8" s="1"/>
  <c r="X39" i="8"/>
  <c r="Z39" i="8" s="1"/>
  <c r="X40" i="8"/>
  <c r="Z40" i="8" s="1"/>
  <c r="X41" i="8"/>
  <c r="Z41" i="8" s="1"/>
  <c r="X42" i="8"/>
  <c r="Z42" i="8" s="1"/>
  <c r="X32" i="8"/>
  <c r="Z32" i="8" s="1"/>
  <c r="X31" i="8"/>
  <c r="Z31" i="8" s="1"/>
  <c r="X26" i="8"/>
  <c r="Z26" i="8" s="1"/>
  <c r="X21" i="8"/>
  <c r="Z21" i="8" s="1"/>
  <c r="M14" i="15"/>
  <c r="O14" i="15"/>
  <c r="B18" i="16"/>
  <c r="U21" i="16"/>
  <c r="B90" i="16"/>
  <c r="J18" i="16"/>
  <c r="M18" i="16"/>
  <c r="J19" i="16"/>
  <c r="M19" i="16"/>
  <c r="F23" i="16"/>
  <c r="J23" i="16"/>
  <c r="F24" i="16"/>
  <c r="J24" i="16"/>
  <c r="F25" i="16"/>
  <c r="J25" i="16"/>
  <c r="M25" i="16"/>
  <c r="O25" i="16"/>
  <c r="F26" i="16"/>
  <c r="J26" i="16"/>
  <c r="M26" i="16"/>
  <c r="O26" i="16"/>
  <c r="F27" i="16"/>
  <c r="J27" i="16"/>
  <c r="M27" i="16"/>
  <c r="O27" i="16"/>
  <c r="F28" i="16"/>
  <c r="J28" i="16"/>
  <c r="M28" i="16"/>
  <c r="O28" i="16"/>
  <c r="F29" i="16"/>
  <c r="J29" i="16"/>
  <c r="M29" i="16"/>
  <c r="O29" i="16"/>
  <c r="F30" i="16"/>
  <c r="J30" i="16"/>
  <c r="M30" i="16"/>
  <c r="O30" i="16"/>
  <c r="F31" i="16"/>
  <c r="J31" i="16"/>
  <c r="M31" i="16"/>
  <c r="O31" i="16"/>
  <c r="F32" i="16"/>
  <c r="J32" i="16"/>
  <c r="M32" i="16"/>
  <c r="O32" i="16"/>
  <c r="F33" i="16"/>
  <c r="J33" i="16"/>
  <c r="M33" i="16"/>
  <c r="O33" i="16"/>
  <c r="F34" i="16"/>
  <c r="J34" i="16"/>
  <c r="M34" i="16"/>
  <c r="O34" i="16"/>
  <c r="F35" i="16"/>
  <c r="J35" i="16"/>
  <c r="M35" i="16"/>
  <c r="O35" i="16"/>
  <c r="F36" i="16"/>
  <c r="J36" i="16"/>
  <c r="M36" i="16"/>
  <c r="O36" i="16"/>
  <c r="F37" i="16"/>
  <c r="J37" i="16"/>
  <c r="M37" i="16"/>
  <c r="O37" i="16"/>
  <c r="F38" i="16"/>
  <c r="J38" i="16"/>
  <c r="M38" i="16"/>
  <c r="O38" i="16"/>
  <c r="F39" i="16"/>
  <c r="J39" i="16"/>
  <c r="M39" i="16"/>
  <c r="O39" i="16"/>
  <c r="F40" i="16"/>
  <c r="J40" i="16"/>
  <c r="M40" i="16"/>
  <c r="O40" i="16"/>
  <c r="F41" i="16"/>
  <c r="J41" i="16"/>
  <c r="M41" i="16"/>
  <c r="O41" i="16"/>
  <c r="F42" i="16"/>
  <c r="J42" i="16"/>
  <c r="M42" i="16"/>
  <c r="O42" i="16"/>
  <c r="F43" i="16"/>
  <c r="J43" i="16"/>
  <c r="M43" i="16"/>
  <c r="O43" i="16"/>
  <c r="F44" i="16"/>
  <c r="J44" i="16"/>
  <c r="M44" i="16"/>
  <c r="O44" i="16"/>
  <c r="F45" i="16"/>
  <c r="J45" i="16"/>
  <c r="M45" i="16"/>
  <c r="O45" i="16"/>
  <c r="F46" i="16"/>
  <c r="J46" i="16"/>
  <c r="M46" i="16"/>
  <c r="O46" i="16"/>
  <c r="F47" i="16"/>
  <c r="J47" i="16"/>
  <c r="M47" i="16"/>
  <c r="O47" i="16"/>
  <c r="F48" i="16"/>
  <c r="J48" i="16"/>
  <c r="M48" i="16"/>
  <c r="O48" i="16"/>
  <c r="F49" i="16"/>
  <c r="J49" i="16"/>
  <c r="M49" i="16"/>
  <c r="O49" i="16"/>
  <c r="F50" i="16"/>
  <c r="J50" i="16"/>
  <c r="M50" i="16"/>
  <c r="O50" i="16"/>
  <c r="F51" i="16"/>
  <c r="J51" i="16"/>
  <c r="M51" i="16"/>
  <c r="O51" i="16"/>
  <c r="F52" i="16"/>
  <c r="J52" i="16"/>
  <c r="M52" i="16"/>
  <c r="O52" i="16"/>
  <c r="F53" i="16"/>
  <c r="J53" i="16"/>
  <c r="M53" i="16"/>
  <c r="O53" i="16"/>
  <c r="F54" i="16"/>
  <c r="J54" i="16"/>
  <c r="M54" i="16"/>
  <c r="O54" i="16"/>
  <c r="F55" i="16"/>
  <c r="J55" i="16"/>
  <c r="M55" i="16"/>
  <c r="O55" i="16"/>
  <c r="F56" i="16"/>
  <c r="J56" i="16"/>
  <c r="M56" i="16"/>
  <c r="O56" i="16"/>
  <c r="F57" i="16"/>
  <c r="J57" i="16"/>
  <c r="M57" i="16"/>
  <c r="O57" i="16"/>
  <c r="F58" i="16"/>
  <c r="J58" i="16"/>
  <c r="M58" i="16"/>
  <c r="O58" i="16"/>
  <c r="F59" i="16"/>
  <c r="J59" i="16"/>
  <c r="M59" i="16"/>
  <c r="O59" i="16"/>
  <c r="F60" i="16"/>
  <c r="J60" i="16"/>
  <c r="M60" i="16"/>
  <c r="O60" i="16"/>
  <c r="F61" i="16"/>
  <c r="J61" i="16"/>
  <c r="M61" i="16"/>
  <c r="O61" i="16"/>
  <c r="F62" i="16"/>
  <c r="J62" i="16"/>
  <c r="M62" i="16"/>
  <c r="O62" i="16"/>
  <c r="F63" i="16"/>
  <c r="J63" i="16"/>
  <c r="M63" i="16"/>
  <c r="O63" i="16"/>
  <c r="F64" i="16"/>
  <c r="J64" i="16"/>
  <c r="M64" i="16"/>
  <c r="O64" i="16"/>
  <c r="F65" i="16"/>
  <c r="J65" i="16"/>
  <c r="M65" i="16"/>
  <c r="O65" i="16"/>
  <c r="F66" i="16"/>
  <c r="J66" i="16"/>
  <c r="M66" i="16"/>
  <c r="O66" i="16"/>
  <c r="F67" i="16"/>
  <c r="J67" i="16"/>
  <c r="M67" i="16"/>
  <c r="O67" i="16"/>
  <c r="D68" i="16"/>
  <c r="J73" i="16"/>
  <c r="L73" i="16"/>
  <c r="J74" i="16"/>
  <c r="L74" i="16"/>
  <c r="J75" i="16"/>
  <c r="L75" i="16"/>
  <c r="J76" i="16"/>
  <c r="L76" i="16"/>
  <c r="J77" i="16"/>
  <c r="L77" i="16"/>
  <c r="J78" i="16"/>
  <c r="L78" i="16"/>
  <c r="J79" i="16"/>
  <c r="L79" i="16"/>
  <c r="J80" i="16"/>
  <c r="L80" i="16"/>
  <c r="J81" i="16"/>
  <c r="L81" i="16"/>
  <c r="J82" i="16"/>
  <c r="L82" i="16"/>
  <c r="J83" i="16"/>
  <c r="L83" i="16"/>
  <c r="J84" i="16"/>
  <c r="L84" i="16"/>
  <c r="L85" i="16"/>
  <c r="J14" i="15"/>
  <c r="S16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F140" i="8"/>
  <c r="J85" i="16"/>
  <c r="M24" i="16"/>
  <c r="O24" i="16"/>
  <c r="M23" i="16"/>
  <c r="M68" i="16"/>
  <c r="J68" i="16"/>
  <c r="O23" i="16"/>
  <c r="F68" i="16"/>
  <c r="H89" i="15"/>
  <c r="J18" i="15"/>
  <c r="O68" i="16"/>
  <c r="B14" i="15"/>
  <c r="B92" i="15"/>
  <c r="Z166" i="8" l="1"/>
</calcChain>
</file>

<file path=xl/comments1.xml><?xml version="1.0" encoding="utf-8"?>
<comments xmlns="http://schemas.openxmlformats.org/spreadsheetml/2006/main">
  <authors>
    <author>Živilė Žalimienė</author>
  </authors>
  <commentList>
    <comment ref="N14" authorId="0">
      <text>
        <r>
          <rPr>
            <sz val="11"/>
            <color indexed="81"/>
            <rFont val="Tahoma"/>
            <family val="2"/>
            <charset val="186"/>
          </rPr>
          <t>Pasirinkti atliekamų darbų rūšį.
Dėmesio!
Jei objektas investicijų programoje, tuomet panaikiname atliekamų darbų rūšies kodą.</t>
        </r>
      </text>
    </comment>
    <comment ref="N15" authorId="0">
      <text>
        <r>
          <rPr>
            <sz val="11"/>
            <color indexed="81"/>
            <rFont val="Tahoma"/>
            <family val="2"/>
            <charset val="186"/>
          </rPr>
          <t>Investicinio projekto klasifikavimas pagal vykdomų darbų pobūdį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O15" authorId="0">
      <text>
        <r>
          <rPr>
            <sz val="11"/>
            <color indexed="81"/>
            <rFont val="Tahoma"/>
            <family val="2"/>
            <charset val="186"/>
          </rPr>
          <t>Investicinio projekto rūšis</t>
        </r>
      </text>
    </comment>
    <comment ref="P15" authorId="0">
      <text>
        <r>
          <rPr>
            <sz val="10"/>
            <color indexed="81"/>
            <rFont val="Tahoma"/>
            <family val="2"/>
            <charset val="186"/>
          </rPr>
          <t>Parašyti padalinio kodą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Q15" authorId="0">
      <text>
        <r>
          <rPr>
            <sz val="11"/>
            <color indexed="81"/>
            <rFont val="Tahoma"/>
            <family val="2"/>
            <charset val="186"/>
          </rPr>
          <t>Investicinio projekto vykdymo pradžios kalendorinių metų paskutinysis skaitmuo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5" authorId="0">
      <text>
        <r>
          <rPr>
            <sz val="11"/>
            <color indexed="81"/>
            <rFont val="Tahoma"/>
            <family val="2"/>
            <charset val="186"/>
          </rPr>
          <t>Įvesti kodą 5-7 sk.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Živilė Žalimienė</author>
  </authors>
  <commentList>
    <comment ref="M14" authorId="0">
      <text>
        <r>
          <rPr>
            <sz val="11"/>
            <color indexed="81"/>
            <rFont val="Tahoma"/>
            <family val="2"/>
            <charset val="186"/>
          </rPr>
          <t>Pasitikrinti ar sutampa su įvesta sąsk. materialių vertybių nurašymo akte</t>
        </r>
      </text>
    </comment>
    <comment ref="N18" authorId="0">
      <text>
        <r>
          <rPr>
            <sz val="11"/>
            <color indexed="81"/>
            <rFont val="Tahoma"/>
            <family val="2"/>
            <charset val="186"/>
          </rPr>
          <t>Pasirinkti atliekamų darbų rūšį.
Dėmesio!
Jei objektas investicijų programoje, tuomet panaikiname atliekamų darbų rūšies kodą.</t>
        </r>
      </text>
    </comment>
    <comment ref="N19" authorId="0">
      <text>
        <r>
          <rPr>
            <sz val="11"/>
            <color indexed="81"/>
            <rFont val="Tahoma"/>
            <family val="2"/>
            <charset val="186"/>
          </rPr>
          <t>Investicinio projekto klasifikavimas pagal vykdomų darbų pobūdį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O19" authorId="0">
      <text>
        <r>
          <rPr>
            <sz val="11"/>
            <color indexed="81"/>
            <rFont val="Tahoma"/>
            <family val="2"/>
            <charset val="186"/>
          </rPr>
          <t>Investicinio projekto rūšis</t>
        </r>
      </text>
    </comment>
    <comment ref="P19" authorId="0">
      <text>
        <r>
          <rPr>
            <sz val="10"/>
            <color indexed="81"/>
            <rFont val="Tahoma"/>
            <family val="2"/>
            <charset val="186"/>
          </rPr>
          <t>Parašyti padalinio kodą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Q19" authorId="0">
      <text>
        <r>
          <rPr>
            <sz val="11"/>
            <color indexed="81"/>
            <rFont val="Tahoma"/>
            <family val="2"/>
            <charset val="186"/>
          </rPr>
          <t>Investicinio projekto vykdymo pradžios kalendorinių metų paskutinysis skaitmuo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9" authorId="0">
      <text>
        <r>
          <rPr>
            <sz val="11"/>
            <color indexed="81"/>
            <rFont val="Tahoma"/>
            <family val="2"/>
            <charset val="186"/>
          </rPr>
          <t>Įvesti kodą 5-7 sk.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<sst xmlns="http://schemas.openxmlformats.org/spreadsheetml/2006/main" count="1099" uniqueCount="356">
  <si>
    <t>2</t>
  </si>
  <si>
    <t>4</t>
  </si>
  <si>
    <t>5</t>
  </si>
  <si>
    <t>6</t>
  </si>
  <si>
    <t>7</t>
  </si>
  <si>
    <t>8</t>
  </si>
  <si>
    <t>9</t>
  </si>
  <si>
    <t>1</t>
  </si>
  <si>
    <t>3</t>
  </si>
  <si>
    <t>Išpildomoji geodezinė  nuotrauka</t>
  </si>
  <si>
    <t>10</t>
  </si>
  <si>
    <t>11</t>
  </si>
  <si>
    <t>12</t>
  </si>
  <si>
    <t>asfalto dangos ardymas</t>
  </si>
  <si>
    <t>žvyro dangos ardymas</t>
  </si>
  <si>
    <t>šaligatvio (plytelių) ardymas</t>
  </si>
  <si>
    <t>trinkelių dangos ardymas</t>
  </si>
  <si>
    <t>akmens grindinio ardymas</t>
  </si>
  <si>
    <t>Mato vnt.</t>
  </si>
  <si>
    <t xml:space="preserve">Darbų, medžiagų pavadinimas </t>
  </si>
  <si>
    <t>13</t>
  </si>
  <si>
    <t>14</t>
  </si>
  <si>
    <t>Eil. Nr.</t>
  </si>
  <si>
    <t xml:space="preserve">Mechanizuotas tranšėjų ir duobių kasimas/užpylimas gruntu  </t>
  </si>
  <si>
    <t>Darbų sudėtis:</t>
  </si>
  <si>
    <t>Vamzdžių sandūrų jungimas (suvirinimas)</t>
  </si>
  <si>
    <t>Nereikalingo grunto išvėžimas iš objekto</t>
  </si>
  <si>
    <t>15</t>
  </si>
  <si>
    <t>Indikacinio - signalinio laido tiesimas, pritvirtinant prie vamzdyno (įskaitant indikacinį laidą)</t>
  </si>
  <si>
    <t>Polietileninės apsauginės plėvelės juostos tiesimas (įskaitant juostą)</t>
  </si>
  <si>
    <t>Dujotiekio vamzdžių ir fasoninių dalių klojimas paruoštose tranšėjose, įrengiant apsauginį sluoksnį</t>
  </si>
  <si>
    <t>kelio bortų ardymas</t>
  </si>
  <si>
    <t>šaligatvio bortų ardymas</t>
  </si>
  <si>
    <t xml:space="preserve">Tranšėjų ir duobių kasimas/užpylimas gruntu rankiniu būdu </t>
  </si>
  <si>
    <t>Tranšėjos pagrindo išlyginimas, tankinimas</t>
  </si>
  <si>
    <t>šaligatvio bortų atstatymas (pakeičiant iki 100% naujų šaligatvio bortų)</t>
  </si>
  <si>
    <t>šaligatvio (plytelių) atstatymas (pakeičiant iki 0% naujų plytelių)</t>
  </si>
  <si>
    <t>kelio bortų atstatymas (pakeičiant iki 0% naujų kelio bortų)</t>
  </si>
  <si>
    <t>kelio bortų atstatymas (pakeičiant iki 100% naujų kelio bortų)</t>
  </si>
  <si>
    <t>trinkelių dangos atstatymas (pakeičiant iki 0% naujų trinkelių)</t>
  </si>
  <si>
    <t>trinkelių dangos atstatymas (pakeičiant iki 100% naujų trinkelių)</t>
  </si>
  <si>
    <t>šaligatvio bortų atstatymas (pakeičiant iki 0% naujų šaligatvio bortų)</t>
  </si>
  <si>
    <t>šaligatvio (plytelių) atstatymas (pakeičiant iki 100% naujų plytelių)</t>
  </si>
  <si>
    <t>16</t>
  </si>
  <si>
    <t>Naujo smėlio ar kito grunto atvežimas tranšėjos užpylimui, apsauginio sluoksnio įrengimui (įvertinant grunto kainą)</t>
  </si>
  <si>
    <t>17</t>
  </si>
  <si>
    <t>vejos (visų tipų) atstatymas (su juodžemiu ir sėklomis)</t>
  </si>
  <si>
    <t>vejos atstatymas (be juodžemio, su sėklomis)</t>
  </si>
  <si>
    <t>žvyro dangos atstatymas važiuojamoje dalyje</t>
  </si>
  <si>
    <t>žvyro dangos atstatymas nevažiuojamoje dalyje</t>
  </si>
  <si>
    <t>Eur/m'</t>
  </si>
  <si>
    <t>Eur/t</t>
  </si>
  <si>
    <t xml:space="preserve">vejos ardymas </t>
  </si>
  <si>
    <t>Eur/susikirt.</t>
  </si>
  <si>
    <t>Kiekis</t>
  </si>
  <si>
    <t>3.1</t>
  </si>
  <si>
    <t>3.2</t>
  </si>
  <si>
    <t>3.3</t>
  </si>
  <si>
    <t>3.4</t>
  </si>
  <si>
    <t>3.5</t>
  </si>
  <si>
    <t>3.6</t>
  </si>
  <si>
    <t>3.7</t>
  </si>
  <si>
    <t>3.8</t>
  </si>
  <si>
    <t>4.2</t>
  </si>
  <si>
    <t>4.3</t>
  </si>
  <si>
    <t>4.10</t>
  </si>
  <si>
    <t>4.11</t>
  </si>
  <si>
    <t>Vamzdžių sandūrų jungimas</t>
  </si>
  <si>
    <t>Eur/val.</t>
  </si>
  <si>
    <t>PASTABOS :</t>
  </si>
  <si>
    <t xml:space="preserve">pėsčiųjų tako asfalto dangos atstatymas </t>
  </si>
  <si>
    <t xml:space="preserve">pėsčiųjų tako asfalto dangos ardymas </t>
  </si>
  <si>
    <t>18</t>
  </si>
  <si>
    <t>19</t>
  </si>
  <si>
    <t>3.9</t>
  </si>
  <si>
    <t>3.10</t>
  </si>
  <si>
    <t>__</t>
  </si>
  <si>
    <t>DN PL</t>
  </si>
  <si>
    <t>DN PE</t>
  </si>
  <si>
    <t>Eur/vnt.</t>
  </si>
  <si>
    <t>Dujotiekio vamzdžių užakinimas PL akle.</t>
  </si>
  <si>
    <t>Dujotiekio vamzdžių užakinimas PE akle.</t>
  </si>
  <si>
    <t>___</t>
  </si>
  <si>
    <t>22</t>
  </si>
  <si>
    <t>16.1</t>
  </si>
  <si>
    <r>
      <t>Eur/m</t>
    </r>
    <r>
      <rPr>
        <vertAlign val="superscript"/>
        <sz val="9"/>
        <rFont val="Arial"/>
        <family val="2"/>
        <charset val="186"/>
      </rPr>
      <t>2</t>
    </r>
  </si>
  <si>
    <r>
      <t>Eur/m</t>
    </r>
    <r>
      <rPr>
        <vertAlign val="superscript"/>
        <sz val="9"/>
        <rFont val="Arial"/>
        <family val="2"/>
        <charset val="186"/>
      </rPr>
      <t>3</t>
    </r>
  </si>
  <si>
    <t>betono ardymas</t>
  </si>
  <si>
    <t>skaldos dangos ardymas</t>
  </si>
  <si>
    <t>3.11</t>
  </si>
  <si>
    <t>3.12</t>
  </si>
  <si>
    <t>4.1.1</t>
  </si>
  <si>
    <t>asfalto dangos atstatymas greito eismo gatvė</t>
  </si>
  <si>
    <t>4.1.2</t>
  </si>
  <si>
    <t>asfalto dangos atstatymas pagrindinės gatvės</t>
  </si>
  <si>
    <t>4.1.3</t>
  </si>
  <si>
    <t>asfalto dangos atstatymas aptarnaujančios gatvės</t>
  </si>
  <si>
    <t>betono atstatymas</t>
  </si>
  <si>
    <t>4.4.1</t>
  </si>
  <si>
    <t>4.4.2</t>
  </si>
  <si>
    <t>4.5.1</t>
  </si>
  <si>
    <t>4.5.2</t>
  </si>
  <si>
    <t>4.6.1</t>
  </si>
  <si>
    <t>4.6.2</t>
  </si>
  <si>
    <t>4.7.1</t>
  </si>
  <si>
    <t>4.7.2</t>
  </si>
  <si>
    <t>4.8.1</t>
  </si>
  <si>
    <t>4.8.2</t>
  </si>
  <si>
    <t>4.9.1</t>
  </si>
  <si>
    <t>akmens grindinio atstatymas (pakeičiant iki 0% naujų elementų)</t>
  </si>
  <si>
    <t>4.9.2</t>
  </si>
  <si>
    <t>akmens grindinio atstatymas (pakeičiant iki 100% naujų elementų)</t>
  </si>
  <si>
    <t xml:space="preserve">skaldos dangos atstatymas </t>
  </si>
  <si>
    <t>4.12.1</t>
  </si>
  <si>
    <t>4.12.2</t>
  </si>
  <si>
    <t>20__ m. ______________</t>
  </si>
  <si>
    <t>Eur/kompl.</t>
  </si>
  <si>
    <t>Medžiagos:</t>
  </si>
  <si>
    <t>Dujotiekio vamzdžių ir fasoninių dalių izoliacija.</t>
  </si>
  <si>
    <t>m'</t>
  </si>
  <si>
    <t>5.1</t>
  </si>
  <si>
    <t>12.1</t>
  </si>
  <si>
    <t>14.1</t>
  </si>
  <si>
    <t>15.1</t>
  </si>
  <si>
    <t>17.1</t>
  </si>
  <si>
    <t>vnt.</t>
  </si>
  <si>
    <r>
      <t>Eur/m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>;</t>
    </r>
    <r>
      <rPr>
        <vertAlign val="superscript"/>
        <sz val="9"/>
        <rFont val="Arial"/>
        <family val="2"/>
        <charset val="186"/>
      </rPr>
      <t xml:space="preserve">   </t>
    </r>
    <r>
      <rPr>
        <sz val="9"/>
        <rFont val="Arial"/>
        <family val="2"/>
        <charset val="186"/>
      </rPr>
      <t>Eur/m'</t>
    </r>
  </si>
  <si>
    <r>
      <t>m</t>
    </r>
    <r>
      <rPr>
        <vertAlign val="superscript"/>
        <sz val="9"/>
        <rFont val="Arial"/>
        <family val="2"/>
        <charset val="186"/>
      </rPr>
      <t>2</t>
    </r>
  </si>
  <si>
    <t>Plieninis vamzdis, čiaupas ir kt.</t>
  </si>
  <si>
    <t>Kontrolės atlikimas.</t>
  </si>
  <si>
    <t xml:space="preserve">Kontrolės prietaiso pastatymas, reguliavimas ir nuėmimas. </t>
  </si>
  <si>
    <t>Techninės dokumentacijos įforminimas.</t>
  </si>
  <si>
    <t>20</t>
  </si>
  <si>
    <t>21</t>
  </si>
  <si>
    <t>_________ regionas</t>
  </si>
  <si>
    <t>Eur/obj.</t>
  </si>
  <si>
    <t>Prieš išpjaunant didelio diametro dujotiekio intarpą su sklende, sklendė pritvirtinama prie krano strėlės, jos iškėlimui iš šulinio</t>
  </si>
  <si>
    <t>Apsauginės dangos vientisumas patikrinamas defektoskopu</t>
  </si>
  <si>
    <r>
      <t>m</t>
    </r>
    <r>
      <rPr>
        <vertAlign val="superscript"/>
        <sz val="9"/>
        <rFont val="Arial"/>
        <family val="2"/>
        <charset val="186"/>
      </rPr>
      <t>2</t>
    </r>
    <r>
      <rPr>
        <sz val="10"/>
        <rFont val="Arial"/>
        <family val="2"/>
        <charset val="186"/>
      </rPr>
      <t/>
    </r>
  </si>
  <si>
    <r>
      <t>m</t>
    </r>
    <r>
      <rPr>
        <vertAlign val="superscript"/>
        <sz val="9"/>
        <rFont val="Arial"/>
        <family val="2"/>
        <charset val="186"/>
      </rPr>
      <t>2</t>
    </r>
    <r>
      <rPr>
        <sz val="10"/>
        <rFont val="Arial"/>
        <charset val="186"/>
      </rPr>
      <t/>
    </r>
  </si>
  <si>
    <t>____</t>
  </si>
  <si>
    <t>Veikiančios dujotiekio dalies atjungimas / pajungimas</t>
  </si>
  <si>
    <t xml:space="preserve">Užsakovas: AB "Energijos skirstymo operatorius" </t>
  </si>
  <si>
    <t>Aguonų g. 24, LT-03212, Vilnius</t>
  </si>
  <si>
    <t>Įmonės kodas 304151376</t>
  </si>
  <si>
    <t>PVM kodas LT 100009860612</t>
  </si>
  <si>
    <t xml:space="preserve">Rangovas: </t>
  </si>
  <si>
    <t>Sutarties pasirašymo data: __________ ir Nr.____</t>
  </si>
  <si>
    <t>Inventorinis Nr.</t>
  </si>
  <si>
    <t>Slėgis</t>
  </si>
  <si>
    <t>Medžiaga</t>
  </si>
  <si>
    <t>Diametras, mm</t>
  </si>
  <si>
    <t>Planuojami darbai</t>
  </si>
  <si>
    <t>19.1</t>
  </si>
  <si>
    <t>12.2</t>
  </si>
  <si>
    <t>12.3</t>
  </si>
  <si>
    <t>12.4</t>
  </si>
  <si>
    <t>12.5</t>
  </si>
  <si>
    <t>12.6</t>
  </si>
  <si>
    <t>18.1</t>
  </si>
  <si>
    <t>G/b šulinių demontavimas</t>
  </si>
  <si>
    <t>______________________________ departamento</t>
  </si>
  <si>
    <t>__________________________skyriaus inžinierius</t>
  </si>
  <si>
    <t>_______________________________________</t>
  </si>
  <si>
    <t>(Vardas, pavardė, parašas)</t>
  </si>
  <si>
    <t>TVIRTINU:</t>
  </si>
  <si>
    <t>__________________________ skyriaus vadovas</t>
  </si>
  <si>
    <t>Uždaromųjų įtaisų keitimo / demontavimo (įvirinant aklę arba intarpą) / įrengimo darbai</t>
  </si>
  <si>
    <t>m</t>
  </si>
  <si>
    <t>VISO:</t>
  </si>
  <si>
    <t>Atsargų įsigyjimo, vidinio judėjimo</t>
  </si>
  <si>
    <t>ir nurašymo tvarkos aprašo</t>
  </si>
  <si>
    <t xml:space="preserve">6 priedas </t>
  </si>
  <si>
    <t>Adresas, koordinatės</t>
  </si>
  <si>
    <t xml:space="preserve">  Inventorinis Nr.  </t>
  </si>
  <si>
    <t>Esamo dujotiekio</t>
  </si>
  <si>
    <t>Būsimo dujotiekio dalies</t>
  </si>
  <si>
    <t>Demontuojamo dujotiekio</t>
  </si>
  <si>
    <t>Visas dujotiekio ilgis pagal inventorinį ilgį, m</t>
  </si>
  <si>
    <t>Dalies (intarpo) ilgis, m</t>
  </si>
  <si>
    <t>Demontuo-jamos dalies ilgis, m</t>
  </si>
  <si>
    <t>Vertybės kodas</t>
  </si>
  <si>
    <t>Pavadinimas</t>
  </si>
  <si>
    <t>Kaina</t>
  </si>
  <si>
    <t>Suma</t>
  </si>
  <si>
    <t>Buhalterinė sąskaita</t>
  </si>
  <si>
    <t>Sutarties Nr.</t>
  </si>
  <si>
    <t>Padalinio kodas</t>
  </si>
  <si>
    <t>Pl. Vamzdis d-25</t>
  </si>
  <si>
    <t>Elektrodai P48S 1,6 mm</t>
  </si>
  <si>
    <t>kg</t>
  </si>
  <si>
    <t>Deguonis</t>
  </si>
  <si>
    <t>l</t>
  </si>
  <si>
    <t>Eur</t>
  </si>
  <si>
    <t>Parengė materialiai atsakingas asmuo:</t>
  </si>
  <si>
    <t>Ūkinės operacijos pagrįstumą patikrinau</t>
  </si>
  <si>
    <t>(buhalterio vardas, pavardė, parašas)</t>
  </si>
  <si>
    <t>KURO, DARBO UŽMOKESČIO IR SOC. DRAUDIMO SĄNAUDOS</t>
  </si>
  <si>
    <t>DARBO UŽMOKESČIO IR SOC. DRAUDIMO SĄNAUDOS</t>
  </si>
  <si>
    <t>Pareigos</t>
  </si>
  <si>
    <t>Darbo dienos</t>
  </si>
  <si>
    <t>Darbo val./ parą</t>
  </si>
  <si>
    <t>Laiko sąnaudos (val.)</t>
  </si>
  <si>
    <t>Darbo užmokestis (Eur/val.)</t>
  </si>
  <si>
    <t>Visas darbo užmokestis (Eur/val.)</t>
  </si>
  <si>
    <t>Soc. Draudimas (Eur)</t>
  </si>
  <si>
    <t>VISO Sąnaudų (Eur)</t>
  </si>
  <si>
    <t>1.</t>
  </si>
  <si>
    <t>Inžinierius</t>
  </si>
  <si>
    <t>2.</t>
  </si>
  <si>
    <t>Suvirintojas</t>
  </si>
  <si>
    <t>3.</t>
  </si>
  <si>
    <t>Šaltkalvis</t>
  </si>
  <si>
    <t>Šaltkalvis (DRP)</t>
  </si>
  <si>
    <t>KURO SĄNAUDOS</t>
  </si>
  <si>
    <t>Mechanizmas, transportui</t>
  </si>
  <si>
    <t>Kuro rūšis</t>
  </si>
  <si>
    <t>Kaina (Eur/l)</t>
  </si>
  <si>
    <t>Atstumas (km)</t>
  </si>
  <si>
    <t>Kuro sąnaudos (l)</t>
  </si>
  <si>
    <t>Kuro sąnaudos transportui (Eur)</t>
  </si>
  <si>
    <t>Kuro sąnaudos mechanizmams (Eur)</t>
  </si>
  <si>
    <t>4210006</t>
  </si>
  <si>
    <t>El. generatorius</t>
  </si>
  <si>
    <t>Dyz.</t>
  </si>
  <si>
    <t>6700074</t>
  </si>
  <si>
    <t xml:space="preserve">Vibrokoja AVS 68 </t>
  </si>
  <si>
    <t>Bendz</t>
  </si>
  <si>
    <t>WV Crafter FRE-203</t>
  </si>
  <si>
    <t>MATERIALINIŲ VERTYBIŲ NURAŠYMO AKTAS Nr.</t>
  </si>
  <si>
    <t xml:space="preserve">  </t>
  </si>
  <si>
    <t>pėsčiųjų tako akmens nuosijų dangos ardymas</t>
  </si>
  <si>
    <t xml:space="preserve">pėsčiųjų tako akmens nuosijų dangos atstatymas </t>
  </si>
  <si>
    <t>Žemės darbai</t>
  </si>
  <si>
    <t>Grunto transportavimas iš objekto ir į objektą (įvertinant grunto kainą)</t>
  </si>
  <si>
    <t>Dangų ardymas</t>
  </si>
  <si>
    <t>Dangų atstatymas</t>
  </si>
  <si>
    <t xml:space="preserve">Atjungimas / pajungimas, išpjaunant technologines kiaurymes </t>
  </si>
  <si>
    <t xml:space="preserve">Atjungimas su polietileninių vamzdžių (iki DN 225) užspaudėjais </t>
  </si>
  <si>
    <t xml:space="preserve">Dujotiekio įtaisų demontavimo darbai </t>
  </si>
  <si>
    <t xml:space="preserve">G/b šulinio demontavimas </t>
  </si>
  <si>
    <t xml:space="preserve">PL dujotiekio užaklinimo darbai </t>
  </si>
  <si>
    <t xml:space="preserve">PE dujotiekio užaklinimo darbai </t>
  </si>
  <si>
    <t xml:space="preserve">Neišardoma jungtis PE/PL </t>
  </si>
  <si>
    <t xml:space="preserve">Movos PE </t>
  </si>
  <si>
    <t xml:space="preserve">Aklės PE </t>
  </si>
  <si>
    <t xml:space="preserve">Aklės PL </t>
  </si>
  <si>
    <r>
      <t>PL intarpo montavimas</t>
    </r>
    <r>
      <rPr>
        <b/>
        <sz val="9"/>
        <rFont val="Arial"/>
        <family val="2"/>
        <charset val="186"/>
      </rPr>
      <t xml:space="preserve"> (be intarpo kainos)</t>
    </r>
  </si>
  <si>
    <t xml:space="preserve">Dujotiekio intarpo PL vamzdžiai </t>
  </si>
  <si>
    <t>PE intarpo montavimas (be intarpo kainos)</t>
  </si>
  <si>
    <t xml:space="preserve">Dujotiekio intarpo PE vamzdžiai </t>
  </si>
  <si>
    <t xml:space="preserve">Inžinerinės paslaugos </t>
  </si>
  <si>
    <t>(pasiūlymą teikiančios įmonės, firmos ar bendrovės pavadinimas)</t>
  </si>
  <si>
    <t>(objekto pavadinimas)</t>
  </si>
  <si>
    <t xml:space="preserve">(Pirkimo dalis kuriai teikiamas pasiūlymas) </t>
  </si>
  <si>
    <t>1. Įkainių pildymo sąlygos:</t>
  </si>
  <si>
    <t>1.1. Mažesnio diametro dujotiekio darbų ar medžiagų įkainiai negali viršyti didesnio diametro dujotiekio darbų ar medžiagų įkainių;</t>
  </si>
  <si>
    <t>Pasiūlymo suma:</t>
  </si>
  <si>
    <t>5.2</t>
  </si>
  <si>
    <t>Izoliacinė juosta, užpildas (mastika) ir kt.</t>
  </si>
  <si>
    <t xml:space="preserve">PL rutulinio čiaupo su PL antgaliais ir valdymo stiebu kaina </t>
  </si>
  <si>
    <t>PE rutulinis čiaupas su PE antgaliais ir valdymo stiebu kaina</t>
  </si>
  <si>
    <t>Perėjimai PL (naudojant perėjimus iš esamo vamzdžio diametro į mažesnį, naudojamas įkainis pagal esamo didesnio vamzdžio diametrą)</t>
  </si>
  <si>
    <t>Perėjimai PE (naudojant perėjimus iš esamo vamzdžio diametro į mažesnį, naudojamas įkainis pagal esamo didesnio vamzdžio diametrą)</t>
  </si>
  <si>
    <t xml:space="preserve">PL sklendės su PL antgaliais ir valdymo stiebu kaina </t>
  </si>
  <si>
    <t>PL sklendės su PE antgaliais ir valdymo stiebu kaina</t>
  </si>
  <si>
    <t>5.1.1</t>
  </si>
  <si>
    <r>
      <t>m</t>
    </r>
    <r>
      <rPr>
        <vertAlign val="superscript"/>
        <sz val="9"/>
        <rFont val="Arial"/>
        <family val="2"/>
        <charset val="186"/>
      </rPr>
      <t>2</t>
    </r>
    <r>
      <rPr>
        <sz val="10"/>
        <rFont val="Arial"/>
        <charset val="186"/>
      </rPr>
      <t/>
    </r>
  </si>
  <si>
    <t/>
  </si>
  <si>
    <t>Priedas  Nr. A-4</t>
  </si>
  <si>
    <t>Atvamzdžių privirinimas, specialios dujotiekio ruožo atjungimo įrangos pajungimui  (atvamzdžius pateikia Pirkėjas)</t>
  </si>
  <si>
    <t>Didelis apsauginis šulinėlis su pagrindu</t>
  </si>
  <si>
    <t>Mažas apsauginis šulinėlis su pagrindu</t>
  </si>
  <si>
    <t xml:space="preserve">Uždarymo įtaiso apsauginio šulinėlio ir žymėjimo ženklo kaina </t>
  </si>
  <si>
    <t xml:space="preserve">Apsauginio šulinėlio demontavimas </t>
  </si>
  <si>
    <t>Apsauginio šulinėlio demontavimas</t>
  </si>
  <si>
    <t>PE uždarymo įtaiso su valdymo stiebu montavimo darbai (be uždarymo įtaiso kainos)</t>
  </si>
  <si>
    <t>PE uždarymo įtaiso montavimo darbai (be uždarymo įtaiso kainos)</t>
  </si>
  <si>
    <t>PL uždarymo įtaiso privirinimo darbai (be uždarymo įtaiso kainos)</t>
  </si>
  <si>
    <t>PL uždarymo įtaiso montavimo darbai (be uždarymo įtaiso kainos)</t>
  </si>
  <si>
    <t xml:space="preserve">Kondensato rinktuvo, hidraulinio uždorio ir kt. demontavimo darbai </t>
  </si>
  <si>
    <t>PL uždarymo įtaiso kaina:</t>
  </si>
  <si>
    <t xml:space="preserve">Uždarymo įtaiso arba trišakio, flanšinio sujungimo demontavimo darbai </t>
  </si>
  <si>
    <t xml:space="preserve">Išpjaunamas demontuojamas dujotiekio intarpas su sklende arba trišakiu, flanšiniu sujungimu </t>
  </si>
  <si>
    <t xml:space="preserve">Uždarymo įtaiso arba trišakio, flanšinio sujungimo demontavimo darbai  </t>
  </si>
  <si>
    <t>Išpjaunamas demontuojamas dujotiekio intarpas su sklende arba trišakiu, flanšiniu sujungimu</t>
  </si>
  <si>
    <t>Kitos išlaidos</t>
  </si>
  <si>
    <t>Vamzdžio apsauginės dangos (izoliacijos) atstatymas</t>
  </si>
  <si>
    <t xml:space="preserve">Medžiagos vamzdžio apsauginės dangos (izoliacijos) atstatymui </t>
  </si>
  <si>
    <t xml:space="preserve">Dujotiekio prapūtimo įtaiso montavimas </t>
  </si>
  <si>
    <t xml:space="preserve">Medžiagos dujotiekio prapūtimo įtaiso montavimui </t>
  </si>
  <si>
    <t>PL įvirinamo uždarymo įtaiso montavimo darbai (be uždarymo įtaiso kainos)</t>
  </si>
  <si>
    <t>13,1</t>
  </si>
  <si>
    <t>PL antžeminio flanšinio uždarymo įtaiso montavimo darbai (be uždarymo įtaiso kainos)</t>
  </si>
  <si>
    <t>13.2</t>
  </si>
  <si>
    <t>13.2.1</t>
  </si>
  <si>
    <t>13.2.2</t>
  </si>
  <si>
    <t>13.2.3</t>
  </si>
  <si>
    <t>13.2.4</t>
  </si>
  <si>
    <t>13.2.5</t>
  </si>
  <si>
    <t>PL antžeminio flanšinio uždarymo įtaiso montavimomo darbai (be uždarymo įtaiso kainos)</t>
  </si>
  <si>
    <t>PL antžeminės flanšinės sklendės komplekte su atsakomaisiais flanšais kaina</t>
  </si>
  <si>
    <t>PL antžeminės įvirinamos sklendės su PL antgaliais kaina</t>
  </si>
  <si>
    <t>5.2.1</t>
  </si>
  <si>
    <t>Žymėjimo ženklo stulpelis ir žymėjimo ženklas</t>
  </si>
  <si>
    <t xml:space="preserve">Uždarymo įtaiso apsauginio šulinėlio, žymėjimo ženklo stulpelio ir žymėjimo ženklo kaina </t>
  </si>
  <si>
    <t>Uždarymo įtaiso apsauginio šulinėlio, žymėjimo ženklo stulpelio ir žymėjimo ženklo montavimas</t>
  </si>
  <si>
    <t>Maksimalūs siūlomi įkainiai, Eur be PVM</t>
  </si>
  <si>
    <t>Dujotiekio medžiagos (fasoninės dalys)</t>
  </si>
  <si>
    <t>22.1</t>
  </si>
  <si>
    <t>22.2</t>
  </si>
  <si>
    <t>22.3</t>
  </si>
  <si>
    <t>23</t>
  </si>
  <si>
    <t>23.1</t>
  </si>
  <si>
    <t>23.2</t>
  </si>
  <si>
    <t>23.3</t>
  </si>
  <si>
    <t>23.4</t>
  </si>
  <si>
    <t>23.5</t>
  </si>
  <si>
    <t>23.6</t>
  </si>
  <si>
    <t>23.7</t>
  </si>
  <si>
    <t>24</t>
  </si>
  <si>
    <t>5) PL - plieninis</t>
  </si>
  <si>
    <t>6) PE - polietileninis</t>
  </si>
  <si>
    <t xml:space="preserve">Apylankinio dujotiekio įrengimas </t>
  </si>
  <si>
    <t>12.7</t>
  </si>
  <si>
    <t>Balnas įpjova PE</t>
  </si>
  <si>
    <t>3) **** sumokama kai Rangovas pateikia atliekų priėmimo akto, kuriame nurodytas objekto adresas kopiją;</t>
  </si>
  <si>
    <t>Statybinio laužo išvežimas ir pridavimas****</t>
  </si>
  <si>
    <t>2) *** sumokama kai Rangovas pateikia PVM sąskaitą faktūrą už atliktas paslaugas, kurioje nurodytas objekto adresas;</t>
  </si>
  <si>
    <t>Mokestis už dangų pagrindų laboratorinę kontrolę***</t>
  </si>
  <si>
    <t>Melioracijos sistemų atstatymas***</t>
  </si>
  <si>
    <t>Kelių ženklų pastatymas ***</t>
  </si>
  <si>
    <t>Už eismo apribojimą miesto gatvėse ***</t>
  </si>
  <si>
    <t>1) ** sumokama pagal Rangovo pateiktą archeologinių žvalgomųjų/detaliųjų tyrimų ataskaitą, sutartį su archeologinės priežiūros vykdytoju (tačiau šios išlaidos negali viršyti nurodyto įkainio);</t>
  </si>
  <si>
    <t>Leidimas žemės kasinėjimo darbams (mieste)***</t>
  </si>
  <si>
    <t>Leidimas žemės kasinėjimo darbams (rajone)***</t>
  </si>
  <si>
    <t>Mokestis už žvalgomuosius archeologinius tyrinėjimus **</t>
  </si>
  <si>
    <t>Mokestis už detaliuosius archeologinius tyrinėjimus **</t>
  </si>
  <si>
    <t>4) ***** sumokama kai Rangovas pateikia atliktų darbų aktą, kuriame nurodytas objekto adresas.</t>
  </si>
  <si>
    <t xml:space="preserve">Virintinių siūlių patikrinimas neardomosios kontrolės metodais ***** </t>
  </si>
  <si>
    <t xml:space="preserve">Autocisternos nuoma: ***** </t>
  </si>
  <si>
    <t>pildyti tik žalius laukelius</t>
  </si>
  <si>
    <t>pildoma automatiškai</t>
  </si>
  <si>
    <t>pildo perkančioji organizacija</t>
  </si>
  <si>
    <t>Įkainis Eur be PVM  / Diametras pagal dujotiekio vamzdžio medžiagą</t>
  </si>
  <si>
    <t>Įkainių suma (Eur be PVM)</t>
  </si>
  <si>
    <t>Įkainių suma įvertinat lyginamąjį svorį iš viso (Eur be PVM):</t>
  </si>
  <si>
    <t>Lyginamasis svoris pagal darbus arba medžiagas, %</t>
  </si>
  <si>
    <t>59.60</t>
  </si>
  <si>
    <t>1928.57</t>
  </si>
  <si>
    <r>
      <t>Autocisternos iki 25 m</t>
    </r>
    <r>
      <rPr>
        <i/>
        <vertAlign val="superscript"/>
        <sz val="9"/>
        <rFont val="Arial"/>
        <family val="2"/>
        <charset val="186"/>
      </rPr>
      <t>3</t>
    </r>
    <r>
      <rPr>
        <i/>
        <sz val="9"/>
        <rFont val="Arial"/>
        <family val="2"/>
        <charset val="186"/>
      </rPr>
      <t xml:space="preserve"> geometrinio tūrio nuoma</t>
    </r>
  </si>
  <si>
    <r>
      <t>Autocisternos iki 50 m</t>
    </r>
    <r>
      <rPr>
        <i/>
        <vertAlign val="superscript"/>
        <sz val="9"/>
        <rFont val="Arial"/>
        <family val="2"/>
        <charset val="186"/>
      </rPr>
      <t>3</t>
    </r>
    <r>
      <rPr>
        <i/>
        <sz val="9"/>
        <rFont val="Arial"/>
        <family val="2"/>
        <charset val="186"/>
      </rPr>
      <t xml:space="preserve"> geometrinio tūrio nuoma</t>
    </r>
  </si>
  <si>
    <r>
      <t>Autocisternos iki 50 m</t>
    </r>
    <r>
      <rPr>
        <i/>
        <vertAlign val="superscript"/>
        <sz val="9"/>
        <rFont val="Arial"/>
        <family val="2"/>
        <charset val="186"/>
      </rPr>
      <t xml:space="preserve">3 </t>
    </r>
    <r>
      <rPr>
        <i/>
        <sz val="9"/>
        <rFont val="Arial"/>
        <family val="2"/>
        <charset val="186"/>
      </rPr>
      <t>geometrinio tūrio nuoma</t>
    </r>
  </si>
  <si>
    <t>UAB "Šiaulių dujotiekio statyba"</t>
  </si>
  <si>
    <t xml:space="preserve">(2019-ESO-472) Uždarymo įtaisų keitimo, demontavimo, įrengimo darbai Vilniaus, Šiaulių ir Panevėžio regionuose </t>
  </si>
  <si>
    <t xml:space="preserve"> II pirkimo objekto dalis – Uždarymo įtaisų keitimo, demontavimo, įrengimo darbai Šiaulių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</si>
</sst>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L_t_-;\-* #,##0.00\ _L_t_-;_-* &quot;-&quot;??\ _L_t_-;_-@_-"/>
    <numFmt numFmtId="165" formatCode="??????0.0?;\-?????0.0?;?"/>
    <numFmt numFmtId="166" formatCode="???????0.0?;\-??????0.0?;?"/>
    <numFmt numFmtId="167" formatCode="????????0.0?;\-???????0.0?;?"/>
    <numFmt numFmtId="168" formatCode="0.000"/>
    <numFmt numFmtId="169" formatCode="0.000000"/>
    <numFmt numFmtId="170" formatCode="0.00000"/>
  </numFmts>
  <fonts count="48" x14ac:knownFonts="1">
    <font>
      <sz val="10"/>
      <name val="Arial"/>
      <charset val="186"/>
    </font>
    <font>
      <sz val="8"/>
      <name val="Arial"/>
      <family val="2"/>
    </font>
    <font>
      <sz val="8"/>
      <name val="Courier New Baltic"/>
      <family val="3"/>
      <charset val="186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9"/>
      <name val="Arial"/>
      <family val="2"/>
      <charset val="186"/>
    </font>
    <font>
      <i/>
      <sz val="9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i/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Arial"/>
      <family val="2"/>
      <charset val="186"/>
    </font>
    <font>
      <sz val="9"/>
      <color indexed="81"/>
      <name val="Tahoma"/>
      <family val="2"/>
      <charset val="186"/>
    </font>
    <font>
      <b/>
      <i/>
      <sz val="9"/>
      <name val="Arial"/>
      <family val="2"/>
      <charset val="186"/>
    </font>
    <font>
      <vertAlign val="superscript"/>
      <sz val="9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name val="Arial"/>
      <family val="2"/>
      <charset val="186"/>
    </font>
    <font>
      <sz val="11"/>
      <color indexed="81"/>
      <name val="Tahoma"/>
      <family val="2"/>
      <charset val="186"/>
    </font>
    <font>
      <sz val="10"/>
      <color indexed="81"/>
      <name val="Tahoma"/>
      <family val="2"/>
      <charset val="186"/>
    </font>
    <font>
      <i/>
      <sz val="10"/>
      <name val="Arial"/>
      <family val="2"/>
      <charset val="186"/>
    </font>
    <font>
      <sz val="11"/>
      <name val="Arial"/>
      <family val="2"/>
      <charset val="186"/>
    </font>
    <font>
      <sz val="7"/>
      <name val="Arial"/>
      <family val="2"/>
      <charset val="186"/>
    </font>
    <font>
      <b/>
      <sz val="11"/>
      <name val="Arial"/>
      <family val="2"/>
      <charset val="186"/>
    </font>
    <font>
      <b/>
      <sz val="10"/>
      <color indexed="9"/>
      <name val="Arial"/>
      <family val="2"/>
      <charset val="186"/>
    </font>
    <font>
      <sz val="10"/>
      <color indexed="10"/>
      <name val="Arial"/>
      <family val="2"/>
      <charset val="186"/>
    </font>
    <font>
      <sz val="10"/>
      <color indexed="9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70C0"/>
      <name val="Arial"/>
      <family val="2"/>
      <charset val="186"/>
    </font>
    <font>
      <sz val="10"/>
      <color theme="1"/>
      <name val="Arial"/>
      <family val="2"/>
      <charset val="186"/>
    </font>
    <font>
      <sz val="12"/>
      <color rgb="FF0070C0"/>
      <name val="Arial"/>
      <family val="2"/>
      <charset val="186"/>
    </font>
    <font>
      <b/>
      <sz val="10"/>
      <color theme="0"/>
      <name val="Arial"/>
      <family val="2"/>
      <charset val="186"/>
    </font>
    <font>
      <sz val="12"/>
      <color rgb="FFFF0000"/>
      <name val="Arial"/>
      <family val="2"/>
      <charset val="186"/>
    </font>
    <font>
      <b/>
      <sz val="12"/>
      <color theme="0"/>
      <name val="Arial"/>
      <family val="2"/>
      <charset val="186"/>
    </font>
    <font>
      <sz val="12"/>
      <color theme="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theme="0"/>
      <name val="Arial"/>
      <family val="2"/>
      <charset val="186"/>
    </font>
    <font>
      <sz val="10"/>
      <color theme="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b/>
      <sz val="10"/>
      <color rgb="FF0070C0"/>
      <name val="Arial"/>
      <family val="2"/>
      <charset val="186"/>
    </font>
    <font>
      <i/>
      <vertAlign val="superscript"/>
      <sz val="9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31" fillId="0" borderId="0"/>
    <xf numFmtId="0" fontId="13" fillId="0" borderId="0"/>
  </cellStyleXfs>
  <cellXfs count="742">
    <xf numFmtId="0" fontId="0" fillId="0" borderId="0" xfId="0"/>
    <xf numFmtId="166" fontId="7" fillId="0" borderId="0" xfId="2" applyNumberFormat="1" applyFont="1" applyAlignment="1" applyProtection="1">
      <alignment horizontal="center" vertical="center"/>
    </xf>
    <xf numFmtId="166" fontId="5" fillId="0" borderId="0" xfId="2" applyNumberFormat="1" applyFont="1" applyAlignment="1" applyProtection="1">
      <alignment horizontal="center" vertical="center"/>
    </xf>
    <xf numFmtId="0" fontId="7" fillId="0" borderId="0" xfId="2" applyFont="1" applyProtection="1"/>
    <xf numFmtId="0" fontId="7" fillId="0" borderId="0" xfId="2" applyFont="1" applyAlignment="1" applyProtection="1"/>
    <xf numFmtId="166" fontId="7" fillId="0" borderId="0" xfId="2" applyNumberFormat="1" applyFont="1" applyAlignment="1" applyProtection="1">
      <alignment horizontal="left" vertical="center" wrapText="1"/>
    </xf>
    <xf numFmtId="0" fontId="7" fillId="0" borderId="0" xfId="2" applyFont="1" applyAlignment="1" applyProtection="1">
      <alignment horizontal="left" vertical="center" wrapText="1"/>
    </xf>
    <xf numFmtId="0" fontId="7" fillId="0" borderId="0" xfId="2" applyFont="1" applyAlignment="1" applyProtection="1">
      <alignment horizontal="left" vertical="center"/>
    </xf>
    <xf numFmtId="49" fontId="14" fillId="0" borderId="0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textRotation="90" wrapText="1"/>
    </xf>
    <xf numFmtId="0" fontId="32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horizontal="center" vertical="center"/>
    </xf>
    <xf numFmtId="2" fontId="7" fillId="0" borderId="0" xfId="2" applyNumberFormat="1" applyFont="1" applyFill="1" applyBorder="1" applyAlignment="1" applyProtection="1">
      <alignment vertical="center"/>
    </xf>
    <xf numFmtId="2" fontId="5" fillId="0" borderId="0" xfId="2" applyNumberFormat="1" applyFont="1" applyFill="1" applyBorder="1" applyAlignment="1" applyProtection="1">
      <alignment horizontal="center" vertical="center"/>
    </xf>
    <xf numFmtId="2" fontId="7" fillId="0" borderId="0" xfId="2" applyNumberFormat="1" applyFont="1" applyFill="1" applyBorder="1" applyAlignment="1" applyProtection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2" fontId="8" fillId="0" borderId="0" xfId="2" applyNumberFormat="1" applyFont="1" applyFill="1" applyBorder="1" applyAlignment="1" applyProtection="1">
      <alignment vertical="center" wrapText="1"/>
    </xf>
    <xf numFmtId="2" fontId="8" fillId="0" borderId="0" xfId="2" applyNumberFormat="1" applyFont="1" applyFill="1" applyBorder="1" applyAlignment="1" applyProtection="1">
      <alignment horizontal="center" vertical="center"/>
    </xf>
    <xf numFmtId="2" fontId="7" fillId="0" borderId="0" xfId="2" applyNumberFormat="1" applyFont="1" applyAlignment="1" applyProtection="1">
      <alignment horizontal="center" vertical="center"/>
    </xf>
    <xf numFmtId="0" fontId="7" fillId="0" borderId="0" xfId="4" applyNumberFormat="1" applyFont="1" applyAlignment="1" applyProtection="1">
      <alignment vertical="center"/>
    </xf>
    <xf numFmtId="0" fontId="5" fillId="0" borderId="0" xfId="4" applyNumberFormat="1" applyFont="1" applyAlignment="1" applyProtection="1">
      <alignment vertical="center"/>
    </xf>
    <xf numFmtId="0" fontId="7" fillId="0" borderId="0" xfId="4" applyNumberFormat="1" applyFont="1" applyFill="1" applyAlignment="1" applyProtection="1">
      <alignment vertical="center"/>
    </xf>
    <xf numFmtId="0" fontId="33" fillId="0" borderId="0" xfId="4" applyFont="1" applyBorder="1" applyAlignment="1" applyProtection="1">
      <alignment vertical="center" wrapText="1"/>
    </xf>
    <xf numFmtId="0" fontId="7" fillId="0" borderId="0" xfId="4" applyFont="1" applyAlignment="1" applyProtection="1">
      <alignment horizontal="left"/>
    </xf>
    <xf numFmtId="0" fontId="7" fillId="0" borderId="0" xfId="4" applyNumberFormat="1" applyFill="1" applyAlignment="1" applyProtection="1">
      <alignment vertical="center"/>
    </xf>
    <xf numFmtId="0" fontId="7" fillId="0" borderId="0" xfId="4" applyNumberFormat="1" applyAlignment="1" applyProtection="1">
      <alignment vertical="center"/>
    </xf>
    <xf numFmtId="0" fontId="7" fillId="0" borderId="2" xfId="4" applyNumberFormat="1" applyFill="1" applyBorder="1" applyAlignment="1" applyProtection="1">
      <alignment vertical="center"/>
    </xf>
    <xf numFmtId="1" fontId="5" fillId="0" borderId="1" xfId="4" applyNumberFormat="1" applyFont="1" applyFill="1" applyBorder="1" applyAlignment="1" applyProtection="1">
      <alignment horizontal="center" vertical="center" textRotation="90" wrapText="1"/>
    </xf>
    <xf numFmtId="1" fontId="5" fillId="0" borderId="1" xfId="4" applyNumberFormat="1" applyFont="1" applyFill="1" applyBorder="1" applyAlignment="1" applyProtection="1">
      <alignment horizontal="center" vertical="center" wrapText="1"/>
    </xf>
    <xf numFmtId="1" fontId="5" fillId="0" borderId="2" xfId="4" applyNumberFormat="1" applyFont="1" applyFill="1" applyBorder="1" applyAlignment="1" applyProtection="1">
      <alignment horizontal="center" vertical="center" wrapText="1"/>
    </xf>
    <xf numFmtId="0" fontId="5" fillId="0" borderId="0" xfId="4" applyNumberFormat="1" applyFont="1" applyBorder="1" applyAlignment="1" applyProtection="1">
      <alignment vertical="center"/>
    </xf>
    <xf numFmtId="0" fontId="15" fillId="0" borderId="3" xfId="4" applyFont="1" applyFill="1" applyBorder="1" applyAlignment="1" applyProtection="1">
      <alignment horizontal="center" vertical="center" wrapText="1"/>
    </xf>
    <xf numFmtId="0" fontId="15" fillId="0" borderId="4" xfId="4" applyFont="1" applyFill="1" applyBorder="1" applyAlignment="1" applyProtection="1">
      <alignment horizontal="center" vertical="center" wrapText="1"/>
    </xf>
    <xf numFmtId="0" fontId="7" fillId="0" borderId="2" xfId="4" applyNumberFormat="1" applyFill="1" applyBorder="1" applyAlignment="1" applyProtection="1">
      <alignment horizontal="center" vertical="center"/>
    </xf>
    <xf numFmtId="0" fontId="7" fillId="0" borderId="0" xfId="4" applyNumberFormat="1" applyAlignment="1" applyProtection="1">
      <alignment horizontal="center" vertical="center"/>
    </xf>
    <xf numFmtId="0" fontId="7" fillId="0" borderId="0" xfId="4" applyNumberFormat="1" applyFill="1" applyAlignment="1" applyProtection="1">
      <alignment horizontal="center" vertical="center"/>
    </xf>
    <xf numFmtId="0" fontId="15" fillId="0" borderId="0" xfId="4" applyFont="1" applyFill="1" applyBorder="1" applyAlignment="1" applyProtection="1">
      <alignment horizontal="center" vertical="center" wrapText="1"/>
    </xf>
    <xf numFmtId="0" fontId="15" fillId="0" borderId="0" xfId="4" applyFont="1" applyFill="1" applyBorder="1" applyAlignment="1" applyProtection="1">
      <alignment horizontal="right" vertical="center" wrapText="1"/>
    </xf>
    <xf numFmtId="0" fontId="15" fillId="0" borderId="0" xfId="4" applyFont="1" applyFill="1" applyBorder="1" applyAlignment="1" applyProtection="1">
      <alignment horizontal="center" vertical="center" wrapText="1"/>
      <protection locked="0"/>
    </xf>
    <xf numFmtId="0" fontId="15" fillId="0" borderId="0" xfId="4" applyFont="1" applyFill="1" applyBorder="1" applyAlignment="1" applyProtection="1">
      <alignment vertical="center" wrapText="1"/>
      <protection locked="0"/>
    </xf>
    <xf numFmtId="0" fontId="15" fillId="0" borderId="0" xfId="4" applyFont="1" applyFill="1" applyBorder="1" applyAlignment="1" applyProtection="1">
      <alignment vertical="center" wrapText="1"/>
    </xf>
    <xf numFmtId="2" fontId="34" fillId="0" borderId="0" xfId="4" applyNumberFormat="1" applyFont="1" applyFill="1" applyBorder="1" applyAlignment="1" applyProtection="1">
      <alignment horizontal="center" vertical="center" wrapText="1"/>
    </xf>
    <xf numFmtId="49" fontId="14" fillId="0" borderId="0" xfId="2" applyNumberFormat="1" applyFont="1" applyBorder="1" applyAlignment="1" applyProtection="1">
      <alignment horizontal="center" vertical="center" wrapText="1"/>
      <protection locked="0"/>
    </xf>
    <xf numFmtId="2" fontId="35" fillId="0" borderId="0" xfId="4" applyNumberFormat="1" applyFont="1" applyFill="1" applyAlignment="1" applyProtection="1">
      <alignment vertical="center"/>
    </xf>
    <xf numFmtId="0" fontId="7" fillId="0" borderId="0" xfId="4" applyNumberFormat="1" applyFont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4" applyNumberFormat="1" applyFont="1" applyFill="1" applyBorder="1" applyAlignment="1" applyProtection="1">
      <alignment horizontal="center" vertical="center"/>
    </xf>
    <xf numFmtId="168" fontId="5" fillId="0" borderId="1" xfId="2" applyNumberFormat="1" applyFont="1" applyFill="1" applyBorder="1" applyAlignment="1" applyProtection="1">
      <alignment horizontal="center" vertical="center" wrapText="1"/>
    </xf>
    <xf numFmtId="168" fontId="5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Alignment="1" applyProtection="1">
      <alignment horizontal="center" vertical="center"/>
    </xf>
    <xf numFmtId="0" fontId="7" fillId="0" borderId="0" xfId="4" applyNumberFormat="1" applyFont="1" applyBorder="1" applyAlignment="1" applyProtection="1">
      <alignment vertical="center"/>
    </xf>
    <xf numFmtId="1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68" fontId="5" fillId="0" borderId="1" xfId="2" applyNumberFormat="1" applyFont="1" applyFill="1" applyBorder="1" applyAlignment="1" applyProtection="1">
      <alignment vertical="center" wrapText="1"/>
      <protection locked="0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5" fillId="0" borderId="0" xfId="4" applyNumberFormat="1" applyFont="1" applyFill="1" applyBorder="1" applyAlignment="1" applyProtection="1">
      <alignment horizontal="right" vertical="center" wrapText="1"/>
    </xf>
    <xf numFmtId="2" fontId="7" fillId="0" borderId="0" xfId="4" applyNumberFormat="1" applyFont="1" applyAlignment="1" applyProtection="1">
      <alignment vertical="center"/>
    </xf>
    <xf numFmtId="2" fontId="7" fillId="0" borderId="0" xfId="4" applyNumberFormat="1" applyFont="1" applyFill="1" applyAlignment="1" applyProtection="1">
      <alignment vertical="center"/>
    </xf>
    <xf numFmtId="2" fontId="7" fillId="0" borderId="0" xfId="4" applyNumberFormat="1" applyFont="1" applyFill="1" applyBorder="1" applyAlignment="1" applyProtection="1">
      <alignment vertical="center"/>
    </xf>
    <xf numFmtId="2" fontId="4" fillId="0" borderId="0" xfId="4" applyNumberFormat="1" applyFont="1" applyFill="1" applyBorder="1" applyAlignment="1" applyProtection="1">
      <alignment vertical="center" wrapText="1"/>
    </xf>
    <xf numFmtId="0" fontId="7" fillId="0" borderId="0" xfId="4" applyNumberFormat="1" applyFont="1" applyFill="1" applyBorder="1" applyAlignment="1" applyProtection="1">
      <alignment vertical="center"/>
    </xf>
    <xf numFmtId="2" fontId="8" fillId="0" borderId="0" xfId="4" applyNumberFormat="1" applyFont="1" applyFill="1" applyBorder="1" applyAlignment="1" applyProtection="1">
      <alignment horizontal="right" vertical="center" wrapText="1"/>
    </xf>
    <xf numFmtId="2" fontId="8" fillId="0" borderId="0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vertical="center"/>
    </xf>
    <xf numFmtId="0" fontId="15" fillId="0" borderId="0" xfId="2" applyFont="1" applyAlignment="1" applyProtection="1">
      <alignment vertical="center"/>
    </xf>
    <xf numFmtId="0" fontId="7" fillId="0" borderId="0" xfId="4" applyFont="1" applyAlignment="1" applyProtection="1">
      <alignment vertical="center"/>
    </xf>
    <xf numFmtId="168" fontId="5" fillId="0" borderId="0" xfId="4" applyNumberFormat="1" applyFont="1" applyAlignment="1" applyProtection="1">
      <alignment vertical="center"/>
    </xf>
    <xf numFmtId="0" fontId="7" fillId="0" borderId="0" xfId="4" applyFont="1" applyFill="1" applyAlignment="1" applyProtection="1">
      <alignment vertical="center"/>
    </xf>
    <xf numFmtId="2" fontId="5" fillId="0" borderId="0" xfId="4" applyNumberFormat="1" applyFont="1" applyAlignment="1" applyProtection="1">
      <alignment vertical="center"/>
    </xf>
    <xf numFmtId="170" fontId="7" fillId="0" borderId="0" xfId="4" applyNumberFormat="1" applyFont="1" applyAlignment="1" applyProtection="1">
      <alignment vertical="center"/>
    </xf>
    <xf numFmtId="0" fontId="7" fillId="0" borderId="0" xfId="4" applyFont="1" applyProtection="1"/>
    <xf numFmtId="49" fontId="7" fillId="0" borderId="0" xfId="2" applyNumberFormat="1" applyFont="1" applyFill="1" applyBorder="1" applyAlignment="1" applyProtection="1">
      <alignment vertical="center"/>
    </xf>
    <xf numFmtId="168" fontId="5" fillId="0" borderId="0" xfId="4" applyNumberFormat="1" applyFont="1" applyProtection="1"/>
    <xf numFmtId="0" fontId="7" fillId="0" borderId="0" xfId="4" applyFont="1" applyFill="1" applyProtection="1"/>
    <xf numFmtId="49" fontId="8" fillId="0" borderId="0" xfId="2" applyNumberFormat="1" applyFont="1" applyFill="1" applyBorder="1" applyAlignment="1" applyProtection="1">
      <alignment horizontal="center" vertical="center" wrapText="1"/>
    </xf>
    <xf numFmtId="49" fontId="8" fillId="0" borderId="0" xfId="2" applyNumberFormat="1" applyFont="1" applyFill="1" applyBorder="1" applyAlignment="1" applyProtection="1">
      <alignment vertical="center" wrapText="1"/>
    </xf>
    <xf numFmtId="2" fontId="5" fillId="0" borderId="0" xfId="4" applyNumberFormat="1" applyFont="1" applyFill="1" applyBorder="1" applyAlignment="1" applyProtection="1">
      <alignment vertical="center" wrapText="1"/>
    </xf>
    <xf numFmtId="170" fontId="5" fillId="0" borderId="0" xfId="4" applyNumberFormat="1" applyFont="1" applyProtection="1"/>
    <xf numFmtId="49" fontId="8" fillId="0" borderId="0" xfId="2" applyNumberFormat="1" applyFont="1" applyFill="1" applyBorder="1" applyAlignment="1" applyProtection="1">
      <alignment horizontal="left" vertical="center" wrapText="1"/>
    </xf>
    <xf numFmtId="2" fontId="5" fillId="0" borderId="0" xfId="4" applyNumberFormat="1" applyFont="1" applyFill="1" applyBorder="1" applyAlignment="1" applyProtection="1">
      <alignment horizontal="center" vertical="center" wrapText="1"/>
    </xf>
    <xf numFmtId="2" fontId="15" fillId="0" borderId="0" xfId="2" applyNumberFormat="1" applyFont="1" applyBorder="1" applyAlignment="1" applyProtection="1">
      <alignment vertical="center"/>
    </xf>
    <xf numFmtId="49" fontId="7" fillId="0" borderId="0" xfId="4" applyNumberFormat="1" applyFont="1" applyBorder="1" applyAlignment="1" applyProtection="1">
      <alignment horizontal="center" vertical="top" wrapText="1"/>
    </xf>
    <xf numFmtId="49" fontId="20" fillId="0" borderId="0" xfId="4" applyNumberFormat="1" applyFont="1" applyAlignment="1" applyProtection="1">
      <alignment horizontal="left" vertical="top" wrapText="1"/>
    </xf>
    <xf numFmtId="166" fontId="20" fillId="0" borderId="0" xfId="4" applyNumberFormat="1" applyFont="1" applyAlignment="1" applyProtection="1">
      <alignment horizontal="right" vertical="top"/>
    </xf>
    <xf numFmtId="166" fontId="7" fillId="0" borderId="0" xfId="4" applyNumberFormat="1" applyFont="1" applyAlignment="1" applyProtection="1">
      <alignment horizontal="right" vertical="top"/>
    </xf>
    <xf numFmtId="0" fontId="7" fillId="0" borderId="0" xfId="4" applyProtection="1"/>
    <xf numFmtId="0" fontId="7" fillId="0" borderId="0" xfId="4" applyFill="1" applyProtection="1"/>
    <xf numFmtId="49" fontId="7" fillId="0" borderId="0" xfId="4" applyNumberFormat="1" applyFont="1" applyAlignment="1" applyProtection="1">
      <alignment horizontal="left" vertical="top" wrapText="1"/>
    </xf>
    <xf numFmtId="0" fontId="12" fillId="0" borderId="0" xfId="2" applyNumberFormat="1" applyFont="1" applyAlignment="1" applyProtection="1">
      <alignment vertical="top" wrapText="1"/>
    </xf>
    <xf numFmtId="49" fontId="12" fillId="0" borderId="0" xfId="2" applyNumberFormat="1" applyFont="1" applyAlignment="1" applyProtection="1">
      <alignment vertical="top" wrapText="1"/>
    </xf>
    <xf numFmtId="0" fontId="5" fillId="0" borderId="0" xfId="4" applyFont="1" applyProtection="1"/>
    <xf numFmtId="49" fontId="6" fillId="0" borderId="0" xfId="4" applyNumberFormat="1" applyFont="1" applyAlignment="1" applyProtection="1">
      <alignment horizontal="center" vertical="top" wrapText="1"/>
    </xf>
    <xf numFmtId="49" fontId="1" fillId="0" borderId="0" xfId="4" applyNumberFormat="1" applyFont="1" applyAlignment="1" applyProtection="1">
      <alignment horizontal="left" vertical="top" wrapText="1"/>
    </xf>
    <xf numFmtId="166" fontId="2" fillId="0" borderId="0" xfId="4" applyNumberFormat="1" applyFont="1" applyAlignment="1" applyProtection="1">
      <alignment horizontal="right" vertical="top"/>
    </xf>
    <xf numFmtId="49" fontId="8" fillId="0" borderId="0" xfId="2" applyNumberFormat="1" applyFont="1" applyBorder="1" applyAlignment="1" applyProtection="1">
      <alignment vertical="center" wrapText="1"/>
    </xf>
    <xf numFmtId="0" fontId="36" fillId="0" borderId="0" xfId="4" applyFont="1" applyFill="1" applyBorder="1" applyAlignment="1" applyProtection="1">
      <alignment horizontal="center" vertical="center" wrapText="1"/>
      <protection locked="0"/>
    </xf>
    <xf numFmtId="0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horizontal="right" vertical="center"/>
    </xf>
    <xf numFmtId="1" fontId="35" fillId="0" borderId="0" xfId="2" applyNumberFormat="1" applyFont="1" applyFill="1" applyBorder="1" applyAlignment="1" applyProtection="1">
      <alignment horizontal="center" vertical="center"/>
    </xf>
    <xf numFmtId="0" fontId="5" fillId="0" borderId="0" xfId="4" applyFont="1" applyFill="1" applyProtection="1"/>
    <xf numFmtId="49" fontId="37" fillId="0" borderId="0" xfId="2" applyNumberFormat="1" applyFont="1" applyFill="1" applyBorder="1" applyAlignment="1" applyProtection="1">
      <alignment vertical="center" wrapText="1"/>
    </xf>
    <xf numFmtId="0" fontId="38" fillId="0" borderId="5" xfId="4" applyFont="1" applyFill="1" applyBorder="1" applyAlignment="1" applyProtection="1">
      <alignment vertical="center" wrapText="1"/>
    </xf>
    <xf numFmtId="0" fontId="36" fillId="0" borderId="0" xfId="4" applyFont="1" applyFill="1" applyBorder="1" applyAlignment="1" applyProtection="1">
      <alignment horizontal="center" vertical="center" wrapText="1"/>
    </xf>
    <xf numFmtId="168" fontId="5" fillId="0" borderId="2" xfId="2" applyNumberFormat="1" applyFont="1" applyFill="1" applyBorder="1" applyAlignment="1" applyProtection="1">
      <alignment vertical="center" wrapText="1"/>
    </xf>
    <xf numFmtId="168" fontId="5" fillId="0" borderId="0" xfId="2" applyNumberFormat="1" applyFont="1" applyFill="1" applyBorder="1" applyAlignment="1" applyProtection="1">
      <alignment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2" applyNumberFormat="1" applyFont="1" applyFill="1" applyBorder="1" applyAlignment="1" applyProtection="1">
      <alignment vertical="center" wrapText="1"/>
      <protection locked="0"/>
    </xf>
    <xf numFmtId="2" fontId="7" fillId="0" borderId="1" xfId="2" applyNumberFormat="1" applyFont="1" applyFill="1" applyBorder="1" applyAlignment="1" applyProtection="1">
      <alignment vertical="center" wrapText="1"/>
      <protection locked="0"/>
    </xf>
    <xf numFmtId="2" fontId="7" fillId="0" borderId="2" xfId="2" applyNumberFormat="1" applyFont="1" applyFill="1" applyBorder="1" applyAlignment="1" applyProtection="1">
      <alignment vertical="center" wrapText="1"/>
    </xf>
    <xf numFmtId="0" fontId="7" fillId="0" borderId="0" xfId="4" applyFont="1" applyBorder="1" applyAlignment="1" applyProtection="1">
      <protection locked="0"/>
    </xf>
    <xf numFmtId="170" fontId="7" fillId="0" borderId="0" xfId="4" applyNumberFormat="1" applyFont="1" applyProtection="1"/>
    <xf numFmtId="49" fontId="5" fillId="0" borderId="0" xfId="2" applyNumberFormat="1" applyFont="1" applyFill="1" applyBorder="1" applyAlignment="1" applyProtection="1">
      <alignment horizontal="center" vertical="center" wrapText="1"/>
    </xf>
    <xf numFmtId="49" fontId="5" fillId="0" borderId="0" xfId="2" applyNumberFormat="1" applyFont="1" applyFill="1" applyBorder="1" applyAlignment="1" applyProtection="1">
      <alignment vertical="center" wrapText="1"/>
    </xf>
    <xf numFmtId="2" fontId="5" fillId="0" borderId="0" xfId="2" applyNumberFormat="1" applyFont="1" applyFill="1" applyBorder="1" applyAlignment="1" applyProtection="1">
      <alignment vertical="center" wrapText="1"/>
    </xf>
    <xf numFmtId="2" fontId="5" fillId="0" borderId="6" xfId="2" applyNumberFormat="1" applyFont="1" applyFill="1" applyBorder="1" applyAlignment="1" applyProtection="1">
      <alignment vertical="center" wrapText="1"/>
    </xf>
    <xf numFmtId="0" fontId="5" fillId="0" borderId="0" xfId="4" applyFont="1" applyBorder="1" applyAlignment="1" applyProtection="1"/>
    <xf numFmtId="49" fontId="7" fillId="0" borderId="6" xfId="2" applyNumberFormat="1" applyFont="1" applyFill="1" applyBorder="1" applyAlignment="1" applyProtection="1">
      <alignment vertical="center"/>
    </xf>
    <xf numFmtId="2" fontId="4" fillId="0" borderId="6" xfId="4" applyNumberFormat="1" applyFont="1" applyFill="1" applyBorder="1" applyAlignment="1" applyProtection="1">
      <alignment vertical="center" wrapText="1"/>
    </xf>
    <xf numFmtId="0" fontId="7" fillId="0" borderId="0" xfId="0" applyFont="1" applyProtection="1">
      <protection hidden="1"/>
    </xf>
    <xf numFmtId="2" fontId="5" fillId="0" borderId="0" xfId="0" applyNumberFormat="1" applyFont="1" applyFill="1" applyProtection="1">
      <protection hidden="1"/>
    </xf>
    <xf numFmtId="0" fontId="7" fillId="0" borderId="0" xfId="2" applyFont="1" applyProtection="1">
      <protection hidden="1"/>
    </xf>
    <xf numFmtId="10" fontId="5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0" fontId="7" fillId="0" borderId="0" xfId="0" applyNumberFormat="1" applyFont="1" applyAlignment="1" applyProtection="1">
      <alignment vertical="center"/>
      <protection hidden="1"/>
    </xf>
    <xf numFmtId="0" fontId="7" fillId="0" borderId="0" xfId="0" applyFont="1" applyBorder="1" applyProtection="1"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1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Protection="1">
      <protection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2" borderId="13" xfId="0" applyFont="1" applyFill="1" applyBorder="1" applyAlignment="1" applyProtection="1">
      <alignment horizontal="left" vertical="center" wrapText="1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1" fontId="19" fillId="2" borderId="13" xfId="0" applyNumberFormat="1" applyFont="1" applyFill="1" applyBorder="1" applyAlignment="1" applyProtection="1">
      <alignment horizontal="center" vertical="center"/>
      <protection hidden="1"/>
    </xf>
    <xf numFmtId="2" fontId="5" fillId="2" borderId="13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14" xfId="0" applyNumberFormat="1" applyFont="1" applyFill="1" applyBorder="1" applyAlignment="1" applyProtection="1">
      <alignment horizontal="right" vertical="center" wrapText="1"/>
      <protection hidden="1"/>
    </xf>
    <xf numFmtId="168" fontId="5" fillId="2" borderId="13" xfId="0" applyNumberFormat="1" applyFont="1" applyFill="1" applyBorder="1" applyAlignment="1" applyProtection="1">
      <alignment horizontal="right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/>
      <protection hidden="1"/>
    </xf>
    <xf numFmtId="49" fontId="3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9" fillId="0" borderId="7" xfId="0" applyNumberFormat="1" applyFont="1" applyFill="1" applyBorder="1" applyAlignment="1" applyProtection="1">
      <alignment horizontal="center" vertical="center"/>
      <protection hidden="1"/>
    </xf>
    <xf numFmtId="167" fontId="3" fillId="0" borderId="7" xfId="0" applyNumberFormat="1" applyFont="1" applyFill="1" applyBorder="1" applyAlignment="1" applyProtection="1">
      <alignment horizontal="center" vertical="center"/>
      <protection hidden="1"/>
    </xf>
    <xf numFmtId="2" fontId="5" fillId="0" borderId="7" xfId="0" applyNumberFormat="1" applyFont="1" applyFill="1" applyBorder="1" applyProtection="1">
      <protection hidden="1"/>
    </xf>
    <xf numFmtId="10" fontId="5" fillId="0" borderId="15" xfId="0" applyNumberFormat="1" applyFont="1" applyBorder="1" applyProtection="1">
      <protection hidden="1"/>
    </xf>
    <xf numFmtId="168" fontId="5" fillId="0" borderId="7" xfId="0" applyNumberFormat="1" applyFont="1" applyBorder="1" applyProtection="1">
      <protection hidden="1"/>
    </xf>
    <xf numFmtId="49" fontId="10" fillId="0" borderId="7" xfId="0" applyNumberFormat="1" applyFont="1" applyFill="1" applyBorder="1" applyAlignment="1" applyProtection="1">
      <alignment horizontal="left" vertical="center" wrapText="1"/>
      <protection hidden="1"/>
    </xf>
    <xf numFmtId="49" fontId="10" fillId="0" borderId="16" xfId="0" applyNumberFormat="1" applyFont="1" applyFill="1" applyBorder="1" applyAlignment="1" applyProtection="1">
      <alignment horizontal="left" vertical="center" wrapText="1"/>
      <protection hidden="1"/>
    </xf>
    <xf numFmtId="167" fontId="9" fillId="0" borderId="16" xfId="0" applyNumberFormat="1" applyFont="1" applyFill="1" applyBorder="1" applyAlignment="1" applyProtection="1">
      <alignment horizontal="center" vertical="center"/>
      <protection hidden="1"/>
    </xf>
    <xf numFmtId="167" fontId="3" fillId="0" borderId="16" xfId="0" applyNumberFormat="1" applyFont="1" applyFill="1" applyBorder="1" applyAlignment="1" applyProtection="1">
      <alignment horizontal="center" vertical="center"/>
      <protection hidden="1"/>
    </xf>
    <xf numFmtId="2" fontId="5" fillId="0" borderId="16" xfId="0" applyNumberFormat="1" applyFont="1" applyFill="1" applyBorder="1" applyProtection="1">
      <protection hidden="1"/>
    </xf>
    <xf numFmtId="2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Protection="1">
      <protection hidden="1"/>
    </xf>
    <xf numFmtId="49" fontId="5" fillId="0" borderId="13" xfId="0" applyNumberFormat="1" applyFont="1" applyFill="1" applyBorder="1" applyAlignment="1" applyProtection="1">
      <alignment horizontal="center" vertical="center"/>
      <protection hidden="1"/>
    </xf>
    <xf numFmtId="49" fontId="7" fillId="0" borderId="17" xfId="0" applyNumberFormat="1" applyFont="1" applyFill="1" applyBorder="1" applyAlignment="1" applyProtection="1">
      <alignment horizontal="right" vertical="top" wrapText="1"/>
      <protection hidden="1"/>
    </xf>
    <xf numFmtId="0" fontId="7" fillId="0" borderId="17" xfId="0" applyFont="1" applyBorder="1" applyAlignment="1" applyProtection="1">
      <alignment horizontal="left" vertical="center" wrapText="1"/>
      <protection hidden="1"/>
    </xf>
    <xf numFmtId="0" fontId="9" fillId="0" borderId="17" xfId="0" applyFont="1" applyBorder="1" applyAlignment="1" applyProtection="1">
      <alignment horizontal="center" vertical="center" wrapText="1"/>
      <protection hidden="1"/>
    </xf>
    <xf numFmtId="0" fontId="9" fillId="0" borderId="18" xfId="0" applyFont="1" applyBorder="1" applyAlignment="1" applyProtection="1">
      <alignment horizontal="center" vertical="center" wrapText="1"/>
      <protection hidden="1"/>
    </xf>
    <xf numFmtId="0" fontId="7" fillId="0" borderId="17" xfId="0" applyFont="1" applyFill="1" applyBorder="1" applyAlignment="1" applyProtection="1">
      <alignment horizontal="left" vertical="center" wrapText="1"/>
      <protection hidden="1"/>
    </xf>
    <xf numFmtId="49" fontId="7" fillId="0" borderId="19" xfId="0" applyNumberFormat="1" applyFont="1" applyFill="1" applyBorder="1" applyAlignment="1" applyProtection="1">
      <alignment horizontal="right" vertical="top" wrapText="1"/>
      <protection hidden="1"/>
    </xf>
    <xf numFmtId="0" fontId="7" fillId="0" borderId="18" xfId="0" applyFont="1" applyBorder="1" applyAlignment="1" applyProtection="1">
      <alignment horizontal="left" vertical="center" wrapText="1"/>
      <protection hidden="1"/>
    </xf>
    <xf numFmtId="49" fontId="7" fillId="0" borderId="20" xfId="0" applyNumberFormat="1" applyFont="1" applyFill="1" applyBorder="1" applyAlignment="1" applyProtection="1">
      <alignment horizontal="right" vertical="top" wrapText="1"/>
      <protection hidden="1"/>
    </xf>
    <xf numFmtId="0" fontId="7" fillId="0" borderId="16" xfId="2" applyFont="1" applyBorder="1" applyAlignment="1" applyProtection="1">
      <alignment horizontal="left" vertical="center" wrapText="1"/>
      <protection hidden="1"/>
    </xf>
    <xf numFmtId="0" fontId="5" fillId="0" borderId="21" xfId="0" applyFont="1" applyFill="1" applyBorder="1" applyProtection="1">
      <protection hidden="1"/>
    </xf>
    <xf numFmtId="0" fontId="7" fillId="0" borderId="21" xfId="0" applyFont="1" applyBorder="1" applyProtection="1">
      <protection hidden="1"/>
    </xf>
    <xf numFmtId="2" fontId="7" fillId="0" borderId="0" xfId="0" applyNumberFormat="1" applyFont="1" applyFill="1" applyProtection="1">
      <protection hidden="1"/>
    </xf>
    <xf numFmtId="49" fontId="7" fillId="0" borderId="18" xfId="0" applyNumberFormat="1" applyFont="1" applyFill="1" applyBorder="1" applyAlignment="1" applyProtection="1">
      <alignment horizontal="right" vertical="top" wrapText="1"/>
      <protection hidden="1"/>
    </xf>
    <xf numFmtId="0" fontId="7" fillId="0" borderId="18" xfId="0" applyFont="1" applyFill="1" applyBorder="1" applyAlignment="1" applyProtection="1">
      <alignment horizontal="left" vertical="center" wrapText="1"/>
      <protection hidden="1"/>
    </xf>
    <xf numFmtId="0" fontId="7" fillId="0" borderId="19" xfId="0" applyFont="1" applyBorder="1" applyAlignment="1" applyProtection="1">
      <alignment horizontal="left" vertical="center" wrapText="1"/>
      <protection hidden="1"/>
    </xf>
    <xf numFmtId="0" fontId="7" fillId="0" borderId="20" xfId="0" applyFont="1" applyFill="1" applyBorder="1" applyAlignment="1" applyProtection="1">
      <alignment horizontal="left" vertical="center" wrapText="1"/>
      <protection hidden="1"/>
    </xf>
    <xf numFmtId="49" fontId="9" fillId="2" borderId="13" xfId="0" applyNumberFormat="1" applyFont="1" applyFill="1" applyBorder="1" applyAlignment="1" applyProtection="1">
      <alignment horizontal="center" vertical="center"/>
      <protection hidden="1"/>
    </xf>
    <xf numFmtId="1" fontId="3" fillId="2" borderId="13" xfId="0" applyNumberFormat="1" applyFont="1" applyFill="1" applyBorder="1" applyAlignment="1" applyProtection="1">
      <alignment horizontal="center" vertical="center"/>
      <protection hidden="1"/>
    </xf>
    <xf numFmtId="49" fontId="7" fillId="0" borderId="7" xfId="0" applyNumberFormat="1" applyFont="1" applyFill="1" applyBorder="1" applyAlignment="1" applyProtection="1">
      <alignment horizontal="center" vertical="center"/>
      <protection hidden="1"/>
    </xf>
    <xf numFmtId="49" fontId="9" fillId="0" borderId="17" xfId="0" applyNumberFormat="1" applyFont="1" applyFill="1" applyBorder="1" applyAlignment="1" applyProtection="1">
      <alignment horizontal="center" vertical="center"/>
      <protection hidden="1"/>
    </xf>
    <xf numFmtId="49" fontId="7" fillId="0" borderId="19" xfId="0" applyNumberFormat="1" applyFont="1" applyFill="1" applyBorder="1" applyAlignment="1" applyProtection="1">
      <alignment horizontal="center" vertical="center"/>
      <protection hidden="1"/>
    </xf>
    <xf numFmtId="49" fontId="7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7" fillId="0" borderId="17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20" xfId="0" applyNumberFormat="1" applyFont="1" applyFill="1" applyBorder="1" applyAlignment="1" applyProtection="1">
      <alignment horizontal="center" vertical="center"/>
      <protection hidden="1"/>
    </xf>
    <xf numFmtId="0" fontId="5" fillId="2" borderId="22" xfId="0" applyFont="1" applyFill="1" applyBorder="1" applyAlignment="1" applyProtection="1">
      <alignment horizontal="left" vertical="center" wrapText="1"/>
      <protection hidden="1"/>
    </xf>
    <xf numFmtId="49" fontId="9" fillId="2" borderId="22" xfId="0" applyNumberFormat="1" applyFont="1" applyFill="1" applyBorder="1" applyAlignment="1" applyProtection="1">
      <alignment horizontal="center" vertical="center"/>
      <protection hidden="1"/>
    </xf>
    <xf numFmtId="49" fontId="17" fillId="0" borderId="7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2" fontId="3" fillId="0" borderId="7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Fill="1" applyBorder="1" applyAlignment="1" applyProtection="1">
      <alignment vertical="center" wrapText="1"/>
      <protection hidden="1"/>
    </xf>
    <xf numFmtId="2" fontId="3" fillId="0" borderId="16" xfId="0" applyNumberFormat="1" applyFont="1" applyFill="1" applyBorder="1" applyAlignment="1" applyProtection="1">
      <alignment horizontal="center" vertical="center"/>
      <protection hidden="1"/>
    </xf>
    <xf numFmtId="1" fontId="3" fillId="0" borderId="7" xfId="0" applyNumberFormat="1" applyFont="1" applyFill="1" applyBorder="1" applyAlignment="1" applyProtection="1">
      <alignment horizontal="center" vertical="center"/>
      <protection hidden="1"/>
    </xf>
    <xf numFmtId="10" fontId="5" fillId="0" borderId="15" xfId="0" applyNumberFormat="1" applyFont="1" applyFill="1" applyBorder="1" applyProtection="1">
      <protection hidden="1"/>
    </xf>
    <xf numFmtId="168" fontId="5" fillId="0" borderId="7" xfId="0" applyNumberFormat="1" applyFont="1" applyFill="1" applyBorder="1" applyProtection="1">
      <protection hidden="1"/>
    </xf>
    <xf numFmtId="49" fontId="9" fillId="0" borderId="16" xfId="0" applyNumberFormat="1" applyFont="1" applyBorder="1" applyAlignment="1" applyProtection="1">
      <alignment horizontal="center" vertical="center"/>
      <protection hidden="1"/>
    </xf>
    <xf numFmtId="2" fontId="4" fillId="0" borderId="23" xfId="0" applyNumberFormat="1" applyFont="1" applyFill="1" applyBorder="1" applyAlignment="1" applyProtection="1">
      <alignment vertical="center" wrapText="1"/>
      <protection hidden="1"/>
    </xf>
    <xf numFmtId="2" fontId="4" fillId="0" borderId="24" xfId="0" applyNumberFormat="1" applyFont="1" applyFill="1" applyBorder="1" applyAlignment="1" applyProtection="1">
      <alignment vertical="center" wrapText="1"/>
      <protection hidden="1"/>
    </xf>
    <xf numFmtId="49" fontId="3" fillId="0" borderId="7" xfId="0" applyNumberFormat="1" applyFont="1" applyBorder="1" applyAlignment="1" applyProtection="1">
      <alignment horizontal="left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1" fontId="19" fillId="2" borderId="22" xfId="0" applyNumberFormat="1" applyFont="1" applyFill="1" applyBorder="1" applyAlignment="1" applyProtection="1">
      <alignment horizontal="center" vertical="center"/>
      <protection hidden="1"/>
    </xf>
    <xf numFmtId="2" fontId="5" fillId="0" borderId="25" xfId="0" applyNumberFormat="1" applyFont="1" applyFill="1" applyBorder="1" applyProtection="1">
      <protection hidden="1"/>
    </xf>
    <xf numFmtId="0" fontId="9" fillId="0" borderId="16" xfId="0" applyFont="1" applyBorder="1" applyAlignment="1" applyProtection="1">
      <alignment horizontal="center" vertical="center" wrapText="1"/>
      <protection hidden="1"/>
    </xf>
    <xf numFmtId="1" fontId="3" fillId="0" borderId="17" xfId="0" applyNumberFormat="1" applyFont="1" applyFill="1" applyBorder="1" applyAlignment="1" applyProtection="1">
      <alignment horizontal="center" vertical="center"/>
      <protection hidden="1"/>
    </xf>
    <xf numFmtId="49" fontId="10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17" xfId="0" applyNumberFormat="1" applyFont="1" applyBorder="1" applyAlignment="1" applyProtection="1">
      <alignment horizontal="center" vertical="center"/>
      <protection hidden="1"/>
    </xf>
    <xf numFmtId="2" fontId="4" fillId="0" borderId="15" xfId="0" applyNumberFormat="1" applyFont="1" applyFill="1" applyBorder="1" applyAlignment="1" applyProtection="1">
      <alignment vertical="center" wrapText="1"/>
      <protection hidden="1"/>
    </xf>
    <xf numFmtId="49" fontId="9" fillId="2" borderId="26" xfId="0" applyNumberFormat="1" applyFont="1" applyFill="1" applyBorder="1" applyAlignment="1" applyProtection="1">
      <alignment horizontal="center" vertical="center"/>
      <protection hidden="1"/>
    </xf>
    <xf numFmtId="1" fontId="19" fillId="2" borderId="26" xfId="0" applyNumberFormat="1" applyFont="1" applyFill="1" applyBorder="1" applyAlignment="1" applyProtection="1">
      <alignment horizontal="center" vertical="center"/>
      <protection hidden="1"/>
    </xf>
    <xf numFmtId="10" fontId="5" fillId="2" borderId="27" xfId="0" applyNumberFormat="1" applyFont="1" applyFill="1" applyBorder="1" applyAlignment="1" applyProtection="1">
      <alignment horizontal="right" vertical="center" wrapText="1"/>
      <protection hidden="1"/>
    </xf>
    <xf numFmtId="49" fontId="17" fillId="0" borderId="15" xfId="0" applyNumberFormat="1" applyFont="1" applyFill="1" applyBorder="1" applyAlignment="1" applyProtection="1">
      <alignment horizontal="left" vertical="center" wrapText="1"/>
      <protection hidden="1"/>
    </xf>
    <xf numFmtId="49" fontId="17" fillId="0" borderId="19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0" applyNumberFormat="1" applyFont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9" fillId="2" borderId="10" xfId="0" applyFont="1" applyFill="1" applyBorder="1" applyAlignment="1" applyProtection="1">
      <alignment horizontal="center" vertical="center" wrapText="1"/>
      <protection hidden="1"/>
    </xf>
    <xf numFmtId="1" fontId="19" fillId="2" borderId="16" xfId="0" applyNumberFormat="1" applyFont="1" applyFill="1" applyBorder="1" applyAlignment="1" applyProtection="1">
      <alignment horizontal="center" vertical="center"/>
      <protection hidden="1"/>
    </xf>
    <xf numFmtId="10" fontId="5" fillId="2" borderId="29" xfId="0" applyNumberFormat="1" applyFont="1" applyFill="1" applyBorder="1" applyAlignment="1" applyProtection="1">
      <alignment horizontal="right" vertical="center" wrapText="1"/>
      <protection hidden="1"/>
    </xf>
    <xf numFmtId="0" fontId="9" fillId="2" borderId="22" xfId="0" applyFont="1" applyFill="1" applyBorder="1" applyAlignment="1" applyProtection="1">
      <alignment horizontal="center" vertical="center" wrapText="1"/>
      <protection hidden="1"/>
    </xf>
    <xf numFmtId="167" fontId="9" fillId="0" borderId="19" xfId="0" applyNumberFormat="1" applyFont="1" applyFill="1" applyBorder="1" applyAlignment="1" applyProtection="1">
      <alignment horizontal="center" vertical="center"/>
      <protection hidden="1"/>
    </xf>
    <xf numFmtId="1" fontId="19" fillId="2" borderId="10" xfId="0" applyNumberFormat="1" applyFont="1" applyFill="1" applyBorder="1" applyAlignment="1" applyProtection="1">
      <alignment horizontal="center" vertical="center"/>
      <protection hidden="1"/>
    </xf>
    <xf numFmtId="2" fontId="4" fillId="2" borderId="9" xfId="0" applyNumberFormat="1" applyFont="1" applyFill="1" applyBorder="1" applyAlignment="1" applyProtection="1">
      <alignment horizontal="center" vertical="center" wrapText="1"/>
      <protection hidden="1"/>
    </xf>
    <xf numFmtId="1" fontId="5" fillId="2" borderId="30" xfId="0" applyNumberFormat="1" applyFont="1" applyFill="1" applyBorder="1" applyAlignment="1" applyProtection="1">
      <alignment horizontal="center" vertical="center" wrapText="1"/>
      <protection hidden="1"/>
    </xf>
    <xf numFmtId="2" fontId="39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40" fillId="0" borderId="0" xfId="0" applyNumberFormat="1" applyFont="1" applyFill="1" applyBorder="1" applyAlignment="1" applyProtection="1">
      <alignment vertical="center" wrapText="1"/>
      <protection hidden="1"/>
    </xf>
    <xf numFmtId="2" fontId="40" fillId="0" borderId="21" xfId="0" applyNumberFormat="1" applyFont="1" applyFill="1" applyBorder="1" applyAlignment="1" applyProtection="1">
      <alignment vertical="center" wrapText="1"/>
      <protection hidden="1"/>
    </xf>
    <xf numFmtId="0" fontId="9" fillId="0" borderId="16" xfId="0" applyFont="1" applyFill="1" applyBorder="1" applyAlignment="1" applyProtection="1">
      <alignment horizontal="center" vertical="center" wrapText="1"/>
      <protection hidden="1"/>
    </xf>
    <xf numFmtId="2" fontId="39" fillId="0" borderId="16" xfId="0" applyNumberFormat="1" applyFont="1" applyFill="1" applyBorder="1" applyAlignment="1" applyProtection="1">
      <alignment horizontal="center" vertical="center" wrapText="1"/>
      <protection hidden="1"/>
    </xf>
    <xf numFmtId="2" fontId="40" fillId="0" borderId="24" xfId="0" applyNumberFormat="1" applyFont="1" applyFill="1" applyBorder="1" applyAlignment="1" applyProtection="1">
      <alignment vertical="center" wrapText="1"/>
      <protection hidden="1"/>
    </xf>
    <xf numFmtId="2" fontId="40" fillId="0" borderId="31" xfId="0" applyNumberFormat="1" applyFont="1" applyFill="1" applyBorder="1" applyAlignment="1" applyProtection="1">
      <alignment vertical="center" wrapText="1"/>
      <protection hidden="1"/>
    </xf>
    <xf numFmtId="0" fontId="9" fillId="0" borderId="7" xfId="0" applyFont="1" applyFill="1" applyBorder="1" applyAlignment="1" applyProtection="1">
      <alignment horizontal="center" vertical="center" wrapText="1"/>
      <protection hidden="1"/>
    </xf>
    <xf numFmtId="2" fontId="41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41" fillId="0" borderId="16" xfId="0" applyNumberFormat="1" applyFont="1" applyFill="1" applyBorder="1" applyAlignment="1" applyProtection="1">
      <alignment horizontal="center" vertical="center" wrapText="1"/>
      <protection hidden="1"/>
    </xf>
    <xf numFmtId="168" fontId="42" fillId="0" borderId="24" xfId="0" applyNumberFormat="1" applyFont="1" applyFill="1" applyBorder="1" applyAlignment="1" applyProtection="1">
      <alignment vertical="center" wrapText="1"/>
      <protection hidden="1"/>
    </xf>
    <xf numFmtId="168" fontId="5" fillId="2" borderId="13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Protection="1">
      <protection hidden="1"/>
    </xf>
    <xf numFmtId="49" fontId="3" fillId="0" borderId="19" xfId="0" applyNumberFormat="1" applyFont="1" applyBorder="1" applyAlignment="1" applyProtection="1">
      <alignment horizontal="center" vertical="center"/>
      <protection hidden="1"/>
    </xf>
    <xf numFmtId="2" fontId="43" fillId="0" borderId="25" xfId="0" applyNumberFormat="1" applyFont="1" applyFill="1" applyBorder="1" applyAlignment="1" applyProtection="1">
      <alignment vertical="center" wrapText="1"/>
      <protection hidden="1"/>
    </xf>
    <xf numFmtId="10" fontId="43" fillId="0" borderId="15" xfId="0" applyNumberFormat="1" applyFont="1" applyBorder="1" applyAlignment="1" applyProtection="1">
      <alignment horizontal="center" vertical="center" wrapText="1"/>
      <protection hidden="1"/>
    </xf>
    <xf numFmtId="168" fontId="43" fillId="0" borderId="7" xfId="0" applyNumberFormat="1" applyFont="1" applyBorder="1" applyAlignment="1" applyProtection="1">
      <alignment horizontal="center" vertical="center" wrapText="1"/>
      <protection hidden="1"/>
    </xf>
    <xf numFmtId="2" fontId="40" fillId="0" borderId="15" xfId="0" applyNumberFormat="1" applyFont="1" applyFill="1" applyBorder="1" applyAlignment="1" applyProtection="1">
      <alignment vertical="center" wrapText="1"/>
      <protection hidden="1"/>
    </xf>
    <xf numFmtId="2" fontId="43" fillId="0" borderId="7" xfId="0" applyNumberFormat="1" applyFont="1" applyFill="1" applyBorder="1" applyAlignment="1" applyProtection="1">
      <alignment vertical="center" wrapText="1"/>
      <protection hidden="1"/>
    </xf>
    <xf numFmtId="1" fontId="3" fillId="0" borderId="16" xfId="0" applyNumberFormat="1" applyFont="1" applyFill="1" applyBorder="1" applyAlignment="1" applyProtection="1">
      <alignment horizontal="center" vertical="center"/>
      <protection hidden="1"/>
    </xf>
    <xf numFmtId="2" fontId="43" fillId="0" borderId="16" xfId="0" applyNumberFormat="1" applyFont="1" applyFill="1" applyBorder="1" applyAlignment="1" applyProtection="1">
      <alignment vertical="center" wrapText="1"/>
      <protection hidden="1"/>
    </xf>
    <xf numFmtId="49" fontId="10" fillId="0" borderId="17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2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Fill="1" applyBorder="1" applyProtection="1">
      <protection hidden="1"/>
    </xf>
    <xf numFmtId="49" fontId="5" fillId="0" borderId="12" xfId="0" applyNumberFormat="1" applyFont="1" applyFill="1" applyBorder="1" applyAlignment="1" applyProtection="1">
      <alignment horizontal="center" vertical="top" wrapText="1"/>
      <protection hidden="1"/>
    </xf>
    <xf numFmtId="2" fontId="5" fillId="0" borderId="29" xfId="0" applyNumberFormat="1" applyFont="1" applyFill="1" applyBorder="1" applyProtection="1">
      <protection hidden="1"/>
    </xf>
    <xf numFmtId="10" fontId="5" fillId="0" borderId="29" xfId="0" applyNumberFormat="1" applyFont="1" applyFill="1" applyBorder="1" applyProtection="1">
      <protection hidden="1"/>
    </xf>
    <xf numFmtId="49" fontId="7" fillId="0" borderId="32" xfId="0" applyNumberFormat="1" applyFont="1" applyFill="1" applyBorder="1" applyAlignment="1" applyProtection="1">
      <alignment horizontal="right" vertical="top" wrapText="1"/>
      <protection hidden="1"/>
    </xf>
    <xf numFmtId="49" fontId="20" fillId="0" borderId="0" xfId="0" applyNumberFormat="1" applyFont="1" applyAlignment="1" applyProtection="1">
      <alignment horizontal="left" vertical="top" wrapText="1"/>
      <protection hidden="1"/>
    </xf>
    <xf numFmtId="166" fontId="20" fillId="0" borderId="0" xfId="0" applyNumberFormat="1" applyFont="1" applyAlignment="1" applyProtection="1">
      <alignment horizontal="right" vertical="top"/>
      <protection hidden="1"/>
    </xf>
    <xf numFmtId="166" fontId="20" fillId="0" borderId="0" xfId="0" applyNumberFormat="1" applyFont="1" applyFill="1" applyAlignment="1" applyProtection="1">
      <alignment horizontal="right" vertical="top"/>
      <protection hidden="1"/>
    </xf>
    <xf numFmtId="168" fontId="5" fillId="0" borderId="0" xfId="0" applyNumberFormat="1" applyFont="1" applyProtection="1">
      <protection hidden="1"/>
    </xf>
    <xf numFmtId="166" fontId="7" fillId="0" borderId="0" xfId="0" applyNumberFormat="1" applyFont="1" applyAlignment="1" applyProtection="1">
      <alignment horizontal="right" vertical="top"/>
      <protection hidden="1"/>
    </xf>
    <xf numFmtId="166" fontId="7" fillId="0" borderId="0" xfId="0" applyNumberFormat="1" applyFont="1" applyFill="1" applyAlignment="1" applyProtection="1">
      <alignment horizontal="right" vertical="top"/>
      <protection hidden="1"/>
    </xf>
    <xf numFmtId="169" fontId="5" fillId="0" borderId="0" xfId="0" applyNumberFormat="1" applyFont="1" applyProtection="1">
      <protection hidden="1"/>
    </xf>
    <xf numFmtId="2" fontId="7" fillId="0" borderId="0" xfId="0" applyNumberFormat="1" applyFont="1" applyProtection="1">
      <protection hidden="1"/>
    </xf>
    <xf numFmtId="170" fontId="7" fillId="0" borderId="0" xfId="0" applyNumberFormat="1" applyFont="1" applyProtection="1">
      <protection hidden="1"/>
    </xf>
    <xf numFmtId="0" fontId="0" fillId="0" borderId="0" xfId="0" applyProtection="1">
      <protection hidden="1"/>
    </xf>
    <xf numFmtId="49" fontId="6" fillId="0" borderId="0" xfId="0" applyNumberFormat="1" applyFont="1" applyFill="1" applyAlignment="1" applyProtection="1">
      <alignment horizontal="right" vertical="top" wrapText="1"/>
      <protection hidden="1"/>
    </xf>
    <xf numFmtId="49" fontId="1" fillId="0" borderId="0" xfId="0" applyNumberFormat="1" applyFont="1" applyAlignment="1" applyProtection="1">
      <alignment horizontal="left" vertical="top" wrapText="1"/>
      <protection hidden="1"/>
    </xf>
    <xf numFmtId="166" fontId="2" fillId="0" borderId="0" xfId="0" applyNumberFormat="1" applyFont="1" applyAlignment="1" applyProtection="1">
      <alignment horizontal="right" vertical="top"/>
      <protection hidden="1"/>
    </xf>
    <xf numFmtId="166" fontId="2" fillId="0" borderId="0" xfId="0" applyNumberFormat="1" applyFont="1" applyFill="1" applyAlignment="1" applyProtection="1">
      <alignment horizontal="right" vertical="top"/>
      <protection hidden="1"/>
    </xf>
    <xf numFmtId="2" fontId="4" fillId="3" borderId="33" xfId="0" applyNumberFormat="1" applyFont="1" applyFill="1" applyBorder="1" applyAlignment="1" applyProtection="1">
      <alignment vertical="center" wrapText="1"/>
      <protection locked="0" hidden="1"/>
    </xf>
    <xf numFmtId="2" fontId="4" fillId="3" borderId="35" xfId="0" applyNumberFormat="1" applyFont="1" applyFill="1" applyBorder="1" applyAlignment="1" applyProtection="1">
      <alignment vertical="center" wrapText="1"/>
      <protection locked="0" hidden="1"/>
    </xf>
    <xf numFmtId="2" fontId="4" fillId="3" borderId="36" xfId="0" applyNumberFormat="1" applyFont="1" applyFill="1" applyBorder="1" applyAlignment="1" applyProtection="1">
      <alignment vertical="center" wrapText="1"/>
      <protection locked="0" hidden="1"/>
    </xf>
    <xf numFmtId="2" fontId="4" fillId="3" borderId="30" xfId="0" applyNumberFormat="1" applyFont="1" applyFill="1" applyBorder="1" applyAlignment="1" applyProtection="1">
      <alignment vertical="center" wrapText="1"/>
      <protection locked="0" hidden="1"/>
    </xf>
    <xf numFmtId="2" fontId="7" fillId="3" borderId="37" xfId="0" applyNumberFormat="1" applyFont="1" applyFill="1" applyBorder="1" applyAlignment="1" applyProtection="1">
      <alignment vertical="center" wrapText="1"/>
      <protection locked="0" hidden="1"/>
    </xf>
    <xf numFmtId="2" fontId="4" fillId="3" borderId="1" xfId="0" applyNumberFormat="1" applyFont="1" applyFill="1" applyBorder="1" applyAlignment="1" applyProtection="1">
      <alignment vertical="center" wrapText="1"/>
      <protection locked="0" hidden="1"/>
    </xf>
    <xf numFmtId="2" fontId="4" fillId="3" borderId="38" xfId="0" applyNumberFormat="1" applyFont="1" applyFill="1" applyBorder="1" applyAlignment="1" applyProtection="1">
      <alignment vertical="center" wrapText="1"/>
      <protection locked="0" hidden="1"/>
    </xf>
    <xf numFmtId="2" fontId="7" fillId="3" borderId="39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30" xfId="0" applyNumberFormat="1" applyFont="1" applyFill="1" applyBorder="1" applyAlignment="1" applyProtection="1">
      <alignment vertical="center" wrapText="1"/>
      <protection locked="0" hidden="1"/>
    </xf>
    <xf numFmtId="2" fontId="7" fillId="3" borderId="35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28" xfId="0" applyNumberFormat="1" applyFont="1" applyFill="1" applyBorder="1" applyAlignment="1" applyProtection="1">
      <alignment vertical="center" wrapText="1"/>
      <protection locked="0" hidden="1"/>
    </xf>
    <xf numFmtId="2" fontId="4" fillId="3" borderId="40" xfId="0" applyNumberFormat="1" applyFont="1" applyFill="1" applyBorder="1" applyAlignment="1" applyProtection="1">
      <alignment vertical="center" wrapText="1"/>
      <protection locked="0" hidden="1"/>
    </xf>
    <xf numFmtId="2" fontId="4" fillId="3" borderId="9" xfId="0" applyNumberFormat="1" applyFont="1" applyFill="1" applyBorder="1" applyAlignment="1" applyProtection="1">
      <alignment vertical="center" wrapText="1"/>
      <protection locked="0" hidden="1"/>
    </xf>
    <xf numFmtId="2" fontId="4" fillId="3" borderId="41" xfId="0" applyNumberFormat="1" applyFont="1" applyFill="1" applyBorder="1" applyAlignment="1" applyProtection="1">
      <alignment vertical="center" wrapText="1"/>
      <protection locked="0" hidden="1"/>
    </xf>
    <xf numFmtId="2" fontId="4" fillId="3" borderId="8" xfId="0" applyNumberFormat="1" applyFont="1" applyFill="1" applyBorder="1" applyAlignment="1" applyProtection="1">
      <alignment vertical="center" wrapText="1"/>
      <protection locked="0" hidden="1"/>
    </xf>
    <xf numFmtId="2" fontId="7" fillId="3" borderId="9" xfId="0" applyNumberFormat="1" applyFont="1" applyFill="1" applyBorder="1" applyAlignment="1" applyProtection="1">
      <alignment vertical="center" wrapText="1"/>
      <protection locked="0" hidden="1"/>
    </xf>
    <xf numFmtId="2" fontId="4" fillId="3" borderId="42" xfId="0" applyNumberFormat="1" applyFont="1" applyFill="1" applyBorder="1" applyAlignment="1" applyProtection="1">
      <alignment vertical="center" wrapText="1"/>
      <protection locked="0" hidden="1"/>
    </xf>
    <xf numFmtId="2" fontId="4" fillId="3" borderId="43" xfId="0" applyNumberFormat="1" applyFont="1" applyFill="1" applyBorder="1" applyAlignment="1" applyProtection="1">
      <alignment vertical="center" wrapText="1"/>
      <protection locked="0" hidden="1"/>
    </xf>
    <xf numFmtId="0" fontId="9" fillId="0" borderId="20" xfId="0" applyFont="1" applyBorder="1" applyAlignment="1" applyProtection="1">
      <alignment horizontal="center" vertical="center" wrapText="1"/>
      <protection hidden="1"/>
    </xf>
    <xf numFmtId="2" fontId="5" fillId="2" borderId="13" xfId="0" applyNumberFormat="1" applyFont="1" applyFill="1" applyBorder="1" applyAlignment="1" applyProtection="1">
      <alignment horizontal="center" vertical="center" wrapText="1"/>
      <protection hidden="1"/>
    </xf>
    <xf numFmtId="10" fontId="5" fillId="2" borderId="14" xfId="0" applyNumberFormat="1" applyFont="1" applyFill="1" applyBorder="1" applyAlignment="1" applyProtection="1">
      <alignment horizontal="center" vertical="center" wrapText="1"/>
      <protection hidden="1"/>
    </xf>
    <xf numFmtId="168" fontId="5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5" fillId="4" borderId="13" xfId="0" applyNumberFormat="1" applyFont="1" applyFill="1" applyBorder="1" applyAlignment="1" applyProtection="1">
      <alignment horizontal="right" vertical="center" wrapText="1"/>
      <protection hidden="1"/>
    </xf>
    <xf numFmtId="49" fontId="7" fillId="0" borderId="18" xfId="0" applyNumberFormat="1" applyFont="1" applyFill="1" applyBorder="1" applyAlignment="1" applyProtection="1">
      <alignment horizontal="center" vertical="center"/>
      <protection hidden="1"/>
    </xf>
    <xf numFmtId="2" fontId="5" fillId="0" borderId="44" xfId="0" applyNumberFormat="1" applyFont="1" applyFill="1" applyBorder="1" applyAlignment="1" applyProtection="1">
      <protection hidden="1"/>
    </xf>
    <xf numFmtId="2" fontId="5" fillId="0" borderId="45" xfId="0" applyNumberFormat="1" applyFont="1" applyFill="1" applyBorder="1" applyAlignment="1" applyProtection="1">
      <protection hidden="1"/>
    </xf>
    <xf numFmtId="2" fontId="5" fillId="0" borderId="46" xfId="0" applyNumberFormat="1" applyFont="1" applyFill="1" applyBorder="1" applyAlignment="1" applyProtection="1">
      <protection hidden="1"/>
    </xf>
    <xf numFmtId="2" fontId="5" fillId="4" borderId="47" xfId="0" applyNumberFormat="1" applyFont="1" applyFill="1" applyBorder="1" applyProtection="1">
      <protection hidden="1"/>
    </xf>
    <xf numFmtId="2" fontId="5" fillId="4" borderId="18" xfId="0" applyNumberFormat="1" applyFont="1" applyFill="1" applyBorder="1" applyProtection="1">
      <protection hidden="1"/>
    </xf>
    <xf numFmtId="2" fontId="5" fillId="4" borderId="20" xfId="0" applyNumberFormat="1" applyFont="1" applyFill="1" applyBorder="1" applyProtection="1">
      <protection hidden="1"/>
    </xf>
    <xf numFmtId="2" fontId="5" fillId="4" borderId="7" xfId="0" applyNumberFormat="1" applyFont="1" applyFill="1" applyBorder="1" applyProtection="1">
      <protection hidden="1"/>
    </xf>
    <xf numFmtId="2" fontId="5" fillId="4" borderId="17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22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48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10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49" xfId="0" applyNumberFormat="1" applyFont="1" applyFill="1" applyBorder="1" applyProtection="1">
      <protection hidden="1"/>
    </xf>
    <xf numFmtId="2" fontId="5" fillId="4" borderId="16" xfId="0" applyNumberFormat="1" applyFont="1" applyFill="1" applyBorder="1" applyProtection="1">
      <protection hidden="1"/>
    </xf>
    <xf numFmtId="10" fontId="5" fillId="2" borderId="44" xfId="0" applyNumberFormat="1" applyFont="1" applyFill="1" applyBorder="1" applyProtection="1">
      <protection hidden="1"/>
    </xf>
    <xf numFmtId="10" fontId="5" fillId="2" borderId="18" xfId="0" applyNumberFormat="1" applyFont="1" applyFill="1" applyBorder="1" applyProtection="1">
      <protection hidden="1"/>
    </xf>
    <xf numFmtId="10" fontId="5" fillId="2" borderId="23" xfId="0" applyNumberFormat="1" applyFont="1" applyFill="1" applyBorder="1" applyProtection="1">
      <protection hidden="1"/>
    </xf>
    <xf numFmtId="10" fontId="5" fillId="2" borderId="47" xfId="0" applyNumberFormat="1" applyFont="1" applyFill="1" applyBorder="1" applyProtection="1">
      <protection hidden="1"/>
    </xf>
    <xf numFmtId="10" fontId="5" fillId="2" borderId="15" xfId="0" applyNumberFormat="1" applyFont="1" applyFill="1" applyBorder="1" applyProtection="1">
      <protection hidden="1"/>
    </xf>
    <xf numFmtId="10" fontId="5" fillId="2" borderId="47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18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23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50" xfId="0" applyNumberFormat="1" applyFont="1" applyFill="1" applyBorder="1" applyProtection="1">
      <protection hidden="1"/>
    </xf>
    <xf numFmtId="0" fontId="3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18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center" vertical="center" wrapText="1"/>
      <protection hidden="1"/>
    </xf>
    <xf numFmtId="0" fontId="3" fillId="2" borderId="16" xfId="0" applyFont="1" applyFill="1" applyBorder="1" applyAlignment="1" applyProtection="1">
      <alignment horizontal="center" vertical="center" wrapText="1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hidden="1"/>
    </xf>
    <xf numFmtId="1" fontId="19" fillId="2" borderId="51" xfId="0" applyNumberFormat="1" applyFont="1" applyFill="1" applyBorder="1" applyAlignment="1" applyProtection="1">
      <alignment horizontal="center" vertical="center"/>
      <protection hidden="1"/>
    </xf>
    <xf numFmtId="1" fontId="3" fillId="2" borderId="19" xfId="0" applyNumberFormat="1" applyFont="1" applyFill="1" applyBorder="1" applyAlignment="1" applyProtection="1">
      <alignment horizontal="center" vertical="center" wrapText="1"/>
      <protection hidden="1"/>
    </xf>
    <xf numFmtId="1" fontId="19" fillId="2" borderId="7" xfId="0" applyNumberFormat="1" applyFont="1" applyFill="1" applyBorder="1" applyAlignment="1" applyProtection="1">
      <alignment horizontal="center" vertical="center"/>
      <protection hidden="1"/>
    </xf>
    <xf numFmtId="1" fontId="3" fillId="2" borderId="20" xfId="0" applyNumberFormat="1" applyFont="1" applyFill="1" applyBorder="1" applyAlignment="1" applyProtection="1">
      <alignment horizontal="center" vertical="center"/>
      <protection hidden="1"/>
    </xf>
    <xf numFmtId="1" fontId="19" fillId="2" borderId="52" xfId="0" applyNumberFormat="1" applyFont="1" applyFill="1" applyBorder="1" applyAlignment="1" applyProtection="1">
      <alignment horizontal="center" vertical="center"/>
      <protection hidden="1"/>
    </xf>
    <xf numFmtId="1" fontId="3" fillId="2" borderId="17" xfId="0" applyNumberFormat="1" applyFont="1" applyFill="1" applyBorder="1" applyAlignment="1" applyProtection="1">
      <alignment horizontal="center" vertical="center"/>
      <protection hidden="1"/>
    </xf>
    <xf numFmtId="1" fontId="3" fillId="2" borderId="18" xfId="0" applyNumberFormat="1" applyFont="1" applyFill="1" applyBorder="1" applyAlignment="1" applyProtection="1">
      <alignment horizontal="center" vertical="center"/>
      <protection hidden="1"/>
    </xf>
    <xf numFmtId="1" fontId="3" fillId="2" borderId="7" xfId="0" applyNumberFormat="1" applyFont="1" applyFill="1" applyBorder="1" applyAlignment="1" applyProtection="1">
      <alignment horizontal="center" vertical="center"/>
      <protection hidden="1"/>
    </xf>
    <xf numFmtId="49" fontId="23" fillId="0" borderId="0" xfId="2" applyNumberFormat="1" applyFont="1" applyBorder="1" applyAlignment="1" applyProtection="1">
      <alignment vertical="top" wrapText="1"/>
      <protection hidden="1"/>
    </xf>
    <xf numFmtId="0" fontId="7" fillId="0" borderId="0" xfId="6" applyFont="1" applyBorder="1" applyAlignment="1" applyProtection="1">
      <alignment vertical="center"/>
      <protection hidden="1"/>
    </xf>
    <xf numFmtId="0" fontId="12" fillId="0" borderId="0" xfId="6" applyFont="1" applyFill="1" applyAlignment="1" applyProtection="1">
      <alignment vertical="center"/>
      <protection hidden="1"/>
    </xf>
    <xf numFmtId="0" fontId="12" fillId="0" borderId="0" xfId="6" applyFont="1" applyBorder="1" applyAlignment="1" applyProtection="1">
      <alignment vertical="center"/>
      <protection hidden="1"/>
    </xf>
    <xf numFmtId="49" fontId="7" fillId="0" borderId="47" xfId="0" applyNumberFormat="1" applyFont="1" applyFill="1" applyBorder="1" applyAlignment="1" applyProtection="1">
      <alignment horizontal="left" vertical="center" wrapText="1"/>
      <protection hidden="1"/>
    </xf>
    <xf numFmtId="1" fontId="19" fillId="2" borderId="18" xfId="0" applyNumberFormat="1" applyFont="1" applyFill="1" applyBorder="1" applyAlignment="1" applyProtection="1">
      <alignment horizontal="center" vertical="center"/>
      <protection hidden="1"/>
    </xf>
    <xf numFmtId="2" fontId="5" fillId="4" borderId="54" xfId="0" applyNumberFormat="1" applyFont="1" applyFill="1" applyBorder="1" applyProtection="1">
      <protection hidden="1"/>
    </xf>
    <xf numFmtId="2" fontId="5" fillId="0" borderId="21" xfId="0" applyNumberFormat="1" applyFont="1" applyFill="1" applyBorder="1" applyProtection="1">
      <protection hidden="1"/>
    </xf>
    <xf numFmtId="2" fontId="5" fillId="0" borderId="31" xfId="0" applyNumberFormat="1" applyFont="1" applyFill="1" applyBorder="1" applyProtection="1">
      <protection hidden="1"/>
    </xf>
    <xf numFmtId="10" fontId="5" fillId="2" borderId="17" xfId="0" applyNumberFormat="1" applyFont="1" applyFill="1" applyBorder="1" applyProtection="1">
      <protection hidden="1"/>
    </xf>
    <xf numFmtId="2" fontId="4" fillId="3" borderId="55" xfId="0" applyNumberFormat="1" applyFont="1" applyFill="1" applyBorder="1" applyAlignment="1" applyProtection="1">
      <alignment vertical="center" wrapText="1"/>
      <protection locked="0" hidden="1"/>
    </xf>
    <xf numFmtId="10" fontId="5" fillId="2" borderId="56" xfId="0" applyNumberFormat="1" applyFont="1" applyFill="1" applyBorder="1" applyAlignment="1" applyProtection="1">
      <alignment horizontal="right" vertical="center" wrapText="1"/>
      <protection hidden="1"/>
    </xf>
    <xf numFmtId="1" fontId="3" fillId="2" borderId="20" xfId="0" applyNumberFormat="1" applyFont="1" applyFill="1" applyBorder="1" applyAlignment="1" applyProtection="1">
      <alignment horizontal="center" vertical="center" wrapText="1"/>
      <protection hidden="1"/>
    </xf>
    <xf numFmtId="10" fontId="5" fillId="2" borderId="20" xfId="0" applyNumberFormat="1" applyFont="1" applyFill="1" applyBorder="1" applyProtection="1">
      <protection hidden="1"/>
    </xf>
    <xf numFmtId="2" fontId="5" fillId="4" borderId="18" xfId="0" applyNumberFormat="1" applyFont="1" applyFill="1" applyBorder="1" applyAlignment="1" applyProtection="1">
      <alignment vertical="center" wrapText="1"/>
      <protection hidden="1"/>
    </xf>
    <xf numFmtId="2" fontId="5" fillId="4" borderId="16" xfId="0" applyNumberFormat="1" applyFont="1" applyFill="1" applyBorder="1" applyAlignment="1" applyProtection="1">
      <alignment vertical="center" wrapText="1"/>
      <protection hidden="1"/>
    </xf>
    <xf numFmtId="49" fontId="17" fillId="0" borderId="44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47" xfId="0" applyNumberFormat="1" applyFont="1" applyBorder="1" applyAlignment="1" applyProtection="1">
      <alignment horizontal="center" vertical="center"/>
      <protection hidden="1"/>
    </xf>
    <xf numFmtId="49" fontId="17" fillId="0" borderId="50" xfId="0" applyNumberFormat="1" applyFont="1" applyFill="1" applyBorder="1" applyAlignment="1" applyProtection="1">
      <alignment horizontal="left" vertical="center" wrapText="1"/>
      <protection hidden="1"/>
    </xf>
    <xf numFmtId="2" fontId="15" fillId="0" borderId="0" xfId="2" applyNumberFormat="1" applyFont="1" applyFill="1" applyAlignment="1" applyProtection="1">
      <alignment vertical="center"/>
      <protection hidden="1"/>
    </xf>
    <xf numFmtId="0" fontId="44" fillId="0" borderId="0" xfId="5" applyFont="1" applyProtection="1">
      <protection hidden="1"/>
    </xf>
    <xf numFmtId="0" fontId="45" fillId="0" borderId="0" xfId="5" applyFont="1" applyAlignment="1" applyProtection="1">
      <alignment horizontal="right"/>
      <protection hidden="1"/>
    </xf>
    <xf numFmtId="0" fontId="7" fillId="0" borderId="0" xfId="5" applyNumberFormat="1" applyFont="1" applyAlignment="1" applyProtection="1">
      <alignment vertical="center"/>
      <protection hidden="1"/>
    </xf>
    <xf numFmtId="0" fontId="15" fillId="0" borderId="0" xfId="2" applyFont="1" applyProtection="1">
      <protection hidden="1"/>
    </xf>
    <xf numFmtId="166" fontId="15" fillId="0" borderId="0" xfId="5" applyNumberFormat="1" applyFont="1" applyAlignment="1" applyProtection="1">
      <alignment horizontal="right" vertical="top"/>
      <protection hidden="1"/>
    </xf>
    <xf numFmtId="0" fontId="5" fillId="0" borderId="0" xfId="2" applyFont="1" applyProtection="1">
      <protection hidden="1"/>
    </xf>
    <xf numFmtId="0" fontId="5" fillId="0" borderId="0" xfId="5" applyNumberFormat="1" applyFont="1" applyAlignment="1" applyProtection="1">
      <alignment vertical="center"/>
      <protection hidden="1"/>
    </xf>
    <xf numFmtId="166" fontId="15" fillId="0" borderId="0" xfId="2" applyNumberFormat="1" applyFont="1" applyAlignment="1" applyProtection="1">
      <alignment horizontal="center" vertical="center"/>
      <protection hidden="1"/>
    </xf>
    <xf numFmtId="166" fontId="8" fillId="0" borderId="0" xfId="2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Fill="1" applyAlignment="1" applyProtection="1">
      <alignment vertical="center"/>
      <protection hidden="1"/>
    </xf>
    <xf numFmtId="10" fontId="5" fillId="0" borderId="0" xfId="0" applyNumberFormat="1" applyFont="1" applyAlignment="1" applyProtection="1">
      <alignment vertical="center"/>
      <protection hidden="1"/>
    </xf>
    <xf numFmtId="0" fontId="5" fillId="3" borderId="10" xfId="0" applyNumberFormat="1" applyFont="1" applyFill="1" applyBorder="1" applyAlignment="1" applyProtection="1">
      <alignment vertical="center"/>
      <protection hidden="1"/>
    </xf>
    <xf numFmtId="0" fontId="20" fillId="0" borderId="0" xfId="5" applyFont="1" applyBorder="1" applyAlignment="1" applyProtection="1">
      <alignment horizontal="center" vertical="top"/>
      <protection hidden="1"/>
    </xf>
    <xf numFmtId="0" fontId="5" fillId="4" borderId="10" xfId="0" applyNumberFormat="1" applyFont="1" applyFill="1" applyBorder="1" applyAlignment="1" applyProtection="1">
      <alignment vertical="center"/>
      <protection hidden="1"/>
    </xf>
    <xf numFmtId="166" fontId="5" fillId="0" borderId="0" xfId="2" applyNumberFormat="1" applyFont="1" applyAlignment="1" applyProtection="1">
      <alignment horizontal="left" vertical="center"/>
      <protection hidden="1"/>
    </xf>
    <xf numFmtId="166" fontId="8" fillId="2" borderId="10" xfId="2" applyNumberFormat="1" applyFont="1" applyFill="1" applyBorder="1" applyAlignment="1" applyProtection="1">
      <alignment horizontal="center" vertical="center"/>
      <protection hidden="1"/>
    </xf>
    <xf numFmtId="49" fontId="15" fillId="0" borderId="0" xfId="2" applyNumberFormat="1" applyFont="1" applyAlignment="1" applyProtection="1">
      <alignment horizontal="left" vertical="center" wrapText="1"/>
      <protection hidden="1"/>
    </xf>
    <xf numFmtId="2" fontId="7" fillId="2" borderId="50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5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4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58" xfId="0" applyNumberFormat="1" applyFont="1" applyFill="1" applyBorder="1" applyAlignment="1" applyProtection="1">
      <alignment vertical="center" wrapText="1"/>
      <protection locked="0" hidden="1"/>
    </xf>
    <xf numFmtId="2" fontId="4" fillId="3" borderId="57" xfId="0" applyNumberFormat="1" applyFont="1" applyFill="1" applyBorder="1" applyAlignment="1" applyProtection="1">
      <alignment vertical="center" wrapText="1"/>
      <protection locked="0" hidden="1"/>
    </xf>
    <xf numFmtId="2" fontId="4" fillId="3" borderId="60" xfId="0" applyNumberFormat="1" applyFont="1" applyFill="1" applyBorder="1" applyAlignment="1" applyProtection="1">
      <alignment vertical="center" wrapText="1"/>
      <protection locked="0" hidden="1"/>
    </xf>
    <xf numFmtId="1" fontId="43" fillId="0" borderId="21" xfId="0" applyNumberFormat="1" applyFont="1" applyFill="1" applyBorder="1" applyAlignment="1" applyProtection="1">
      <alignment vertical="center" wrapText="1"/>
      <protection hidden="1"/>
    </xf>
    <xf numFmtId="1" fontId="5" fillId="0" borderId="6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62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6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40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63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9" xfId="0" applyNumberFormat="1" applyFont="1" applyFill="1" applyBorder="1" applyAlignment="1" applyProtection="1">
      <alignment horizontal="center" vertical="center" wrapText="1"/>
      <protection hidden="1"/>
    </xf>
    <xf numFmtId="2" fontId="40" fillId="0" borderId="23" xfId="0" applyNumberFormat="1" applyFont="1" applyFill="1" applyBorder="1" applyAlignment="1" applyProtection="1">
      <alignment vertical="center" wrapText="1"/>
      <protection hidden="1"/>
    </xf>
    <xf numFmtId="2" fontId="7" fillId="3" borderId="65" xfId="0" applyNumberFormat="1" applyFont="1" applyFill="1" applyBorder="1" applyAlignment="1" applyProtection="1">
      <alignment horizontal="center" vertical="center" wrapText="1"/>
      <protection locked="0" hidden="1"/>
    </xf>
    <xf numFmtId="1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43" fillId="0" borderId="0" xfId="0" applyNumberFormat="1" applyFont="1" applyFill="1" applyBorder="1" applyAlignment="1" applyProtection="1">
      <alignment vertical="center" wrapText="1"/>
      <protection hidden="1"/>
    </xf>
    <xf numFmtId="1" fontId="43" fillId="0" borderId="66" xfId="0" applyNumberFormat="1" applyFont="1" applyFill="1" applyBorder="1" applyAlignment="1" applyProtection="1">
      <alignment vertical="center" wrapText="1"/>
      <protection hidden="1"/>
    </xf>
    <xf numFmtId="1" fontId="43" fillId="0" borderId="67" xfId="0" applyNumberFormat="1" applyFont="1" applyFill="1" applyBorder="1" applyAlignment="1" applyProtection="1">
      <alignment vertical="center" wrapText="1"/>
      <protection hidden="1"/>
    </xf>
    <xf numFmtId="1" fontId="43" fillId="0" borderId="68" xfId="0" applyNumberFormat="1" applyFont="1" applyFill="1" applyBorder="1" applyAlignment="1" applyProtection="1">
      <alignment vertical="center" wrapText="1"/>
      <protection hidden="1"/>
    </xf>
    <xf numFmtId="1" fontId="43" fillId="0" borderId="15" xfId="0" applyNumberFormat="1" applyFont="1" applyFill="1" applyBorder="1" applyAlignment="1" applyProtection="1">
      <alignment vertical="center" wrapText="1"/>
      <protection hidden="1"/>
    </xf>
    <xf numFmtId="1" fontId="43" fillId="0" borderId="23" xfId="0" applyNumberFormat="1" applyFont="1" applyFill="1" applyBorder="1" applyAlignment="1" applyProtection="1">
      <alignment vertical="center" wrapText="1"/>
      <protection hidden="1"/>
    </xf>
    <xf numFmtId="1" fontId="43" fillId="0" borderId="24" xfId="0" applyNumberFormat="1" applyFont="1" applyFill="1" applyBorder="1" applyAlignment="1" applyProtection="1">
      <alignment vertical="center" wrapText="1"/>
      <protection hidden="1"/>
    </xf>
    <xf numFmtId="1" fontId="43" fillId="0" borderId="31" xfId="0" applyNumberFormat="1" applyFont="1" applyFill="1" applyBorder="1" applyAlignment="1" applyProtection="1">
      <alignment vertical="center" wrapText="1"/>
      <protection hidden="1"/>
    </xf>
    <xf numFmtId="1" fontId="4" fillId="0" borderId="66" xfId="0" applyNumberFormat="1" applyFont="1" applyFill="1" applyBorder="1" applyAlignment="1" applyProtection="1">
      <alignment vertical="center" wrapText="1"/>
      <protection hidden="1"/>
    </xf>
    <xf numFmtId="1" fontId="4" fillId="0" borderId="67" xfId="0" applyNumberFormat="1" applyFont="1" applyFill="1" applyBorder="1" applyAlignment="1" applyProtection="1">
      <alignment vertical="center" wrapText="1"/>
      <protection hidden="1"/>
    </xf>
    <xf numFmtId="1" fontId="4" fillId="0" borderId="68" xfId="0" applyNumberFormat="1" applyFont="1" applyFill="1" applyBorder="1" applyAlignment="1" applyProtection="1">
      <alignment vertical="center" wrapText="1"/>
      <protection hidden="1"/>
    </xf>
    <xf numFmtId="1" fontId="4" fillId="0" borderId="23" xfId="0" applyNumberFormat="1" applyFont="1" applyFill="1" applyBorder="1" applyAlignment="1" applyProtection="1">
      <alignment vertical="center" wrapText="1"/>
      <protection hidden="1"/>
    </xf>
    <xf numFmtId="1" fontId="4" fillId="0" borderId="24" xfId="0" applyNumberFormat="1" applyFont="1" applyFill="1" applyBorder="1" applyAlignment="1" applyProtection="1">
      <alignment vertical="center" wrapText="1"/>
      <protection hidden="1"/>
    </xf>
    <xf numFmtId="1" fontId="4" fillId="0" borderId="31" xfId="0" applyNumberFormat="1" applyFont="1" applyFill="1" applyBorder="1" applyAlignment="1" applyProtection="1">
      <alignment vertical="center" wrapText="1"/>
      <protection hidden="1"/>
    </xf>
    <xf numFmtId="168" fontId="42" fillId="0" borderId="66" xfId="0" applyNumberFormat="1" applyFont="1" applyFill="1" applyBorder="1" applyAlignment="1" applyProtection="1">
      <alignment vertical="center" wrapText="1"/>
      <protection hidden="1"/>
    </xf>
    <xf numFmtId="168" fontId="42" fillId="0" borderId="67" xfId="0" applyNumberFormat="1" applyFont="1" applyFill="1" applyBorder="1" applyAlignment="1" applyProtection="1">
      <alignment vertical="center" wrapText="1"/>
      <protection hidden="1"/>
    </xf>
    <xf numFmtId="168" fontId="42" fillId="0" borderId="68" xfId="0" applyNumberFormat="1" applyFont="1" applyFill="1" applyBorder="1" applyAlignment="1" applyProtection="1">
      <alignment vertical="center" wrapText="1"/>
      <protection hidden="1"/>
    </xf>
    <xf numFmtId="168" fontId="42" fillId="0" borderId="23" xfId="0" applyNumberFormat="1" applyFont="1" applyFill="1" applyBorder="1" applyAlignment="1" applyProtection="1">
      <alignment vertical="center" wrapText="1"/>
      <protection hidden="1"/>
    </xf>
    <xf numFmtId="168" fontId="42" fillId="0" borderId="31" xfId="0" applyNumberFormat="1" applyFont="1" applyFill="1" applyBorder="1" applyAlignment="1" applyProtection="1">
      <alignment vertical="center" wrapText="1"/>
      <protection hidden="1"/>
    </xf>
    <xf numFmtId="2" fontId="40" fillId="0" borderId="66" xfId="0" applyNumberFormat="1" applyFont="1" applyFill="1" applyBorder="1" applyAlignment="1" applyProtection="1">
      <alignment vertical="center" wrapText="1"/>
      <protection hidden="1"/>
    </xf>
    <xf numFmtId="2" fontId="40" fillId="0" borderId="67" xfId="0" applyNumberFormat="1" applyFont="1" applyFill="1" applyBorder="1" applyAlignment="1" applyProtection="1">
      <alignment vertical="center" wrapText="1"/>
      <protection hidden="1"/>
    </xf>
    <xf numFmtId="2" fontId="40" fillId="0" borderId="68" xfId="0" applyNumberFormat="1" applyFont="1" applyFill="1" applyBorder="1" applyAlignment="1" applyProtection="1">
      <alignment vertical="center" wrapText="1"/>
      <protection hidden="1"/>
    </xf>
    <xf numFmtId="2" fontId="9" fillId="0" borderId="69" xfId="0" applyNumberFormat="1" applyFont="1" applyFill="1" applyBorder="1" applyAlignment="1" applyProtection="1">
      <alignment vertical="top" wrapText="1"/>
      <protection hidden="1"/>
    </xf>
    <xf numFmtId="2" fontId="9" fillId="0" borderId="32" xfId="0" applyNumberFormat="1" applyFont="1" applyFill="1" applyBorder="1" applyAlignment="1" applyProtection="1">
      <alignment vertical="top" wrapText="1"/>
      <protection hidden="1"/>
    </xf>
    <xf numFmtId="2" fontId="9" fillId="0" borderId="70" xfId="0" applyNumberFormat="1" applyFont="1" applyFill="1" applyBorder="1" applyAlignment="1" applyProtection="1">
      <alignment vertical="top" wrapText="1"/>
      <protection hidden="1"/>
    </xf>
    <xf numFmtId="2" fontId="9" fillId="0" borderId="15" xfId="0" applyNumberFormat="1" applyFont="1" applyFill="1" applyBorder="1" applyAlignment="1" applyProtection="1">
      <alignment vertical="top" wrapText="1"/>
      <protection hidden="1"/>
    </xf>
    <xf numFmtId="2" fontId="9" fillId="0" borderId="0" xfId="0" applyNumberFormat="1" applyFont="1" applyFill="1" applyBorder="1" applyAlignment="1" applyProtection="1">
      <alignment vertical="top" wrapText="1"/>
      <protection hidden="1"/>
    </xf>
    <xf numFmtId="2" fontId="9" fillId="0" borderId="21" xfId="0" applyNumberFormat="1" applyFont="1" applyFill="1" applyBorder="1" applyAlignment="1" applyProtection="1">
      <alignment vertical="top" wrapText="1"/>
      <protection hidden="1"/>
    </xf>
    <xf numFmtId="2" fontId="9" fillId="0" borderId="23" xfId="0" applyNumberFormat="1" applyFont="1" applyFill="1" applyBorder="1" applyAlignment="1" applyProtection="1">
      <alignment vertical="top" wrapText="1"/>
      <protection hidden="1"/>
    </xf>
    <xf numFmtId="2" fontId="9" fillId="0" borderId="24" xfId="0" applyNumberFormat="1" applyFont="1" applyFill="1" applyBorder="1" applyAlignment="1" applyProtection="1">
      <alignment vertical="top" wrapText="1"/>
      <protection hidden="1"/>
    </xf>
    <xf numFmtId="2" fontId="9" fillId="0" borderId="31" xfId="0" applyNumberFormat="1" applyFont="1" applyFill="1" applyBorder="1" applyAlignment="1" applyProtection="1">
      <alignment vertical="top" wrapText="1"/>
      <protection hidden="1"/>
    </xf>
    <xf numFmtId="2" fontId="9" fillId="0" borderId="66" xfId="0" applyNumberFormat="1" applyFont="1" applyFill="1" applyBorder="1" applyAlignment="1" applyProtection="1">
      <alignment vertical="top" wrapText="1"/>
      <protection hidden="1"/>
    </xf>
    <xf numFmtId="2" fontId="9" fillId="0" borderId="67" xfId="0" applyNumberFormat="1" applyFont="1" applyFill="1" applyBorder="1" applyAlignment="1" applyProtection="1">
      <alignment vertical="top" wrapText="1"/>
      <protection hidden="1"/>
    </xf>
    <xf numFmtId="2" fontId="9" fillId="0" borderId="68" xfId="0" applyNumberFormat="1" applyFont="1" applyFill="1" applyBorder="1" applyAlignment="1" applyProtection="1">
      <alignment vertical="top" wrapText="1"/>
      <protection hidden="1"/>
    </xf>
    <xf numFmtId="2" fontId="4" fillId="0" borderId="66" xfId="0" applyNumberFormat="1" applyFont="1" applyFill="1" applyBorder="1" applyAlignment="1" applyProtection="1">
      <alignment vertical="center" wrapText="1"/>
      <protection hidden="1"/>
    </xf>
    <xf numFmtId="2" fontId="4" fillId="0" borderId="67" xfId="0" applyNumberFormat="1" applyFont="1" applyFill="1" applyBorder="1" applyAlignment="1" applyProtection="1">
      <alignment vertical="center" wrapText="1"/>
      <protection hidden="1"/>
    </xf>
    <xf numFmtId="2" fontId="4" fillId="0" borderId="68" xfId="0" applyNumberFormat="1" applyFont="1" applyFill="1" applyBorder="1" applyAlignment="1" applyProtection="1">
      <alignment vertical="center" wrapText="1"/>
      <protection hidden="1"/>
    </xf>
    <xf numFmtId="2" fontId="4" fillId="0" borderId="31" xfId="0" applyNumberFormat="1" applyFont="1" applyFill="1" applyBorder="1" applyAlignment="1" applyProtection="1">
      <alignment vertical="center" wrapText="1"/>
      <protection hidden="1"/>
    </xf>
    <xf numFmtId="2" fontId="4" fillId="3" borderId="13" xfId="0" applyNumberFormat="1" applyFont="1" applyFill="1" applyBorder="1" applyAlignment="1" applyProtection="1">
      <alignment vertical="center" wrapText="1"/>
      <protection locked="0" hidden="1"/>
    </xf>
    <xf numFmtId="2" fontId="4" fillId="0" borderId="21" xfId="0" applyNumberFormat="1" applyFont="1" applyFill="1" applyBorder="1" applyAlignment="1" applyProtection="1">
      <alignment vertical="center" wrapText="1"/>
      <protection hidden="1"/>
    </xf>
    <xf numFmtId="2" fontId="4" fillId="3" borderId="17" xfId="0" applyNumberFormat="1" applyFont="1" applyFill="1" applyBorder="1" applyAlignment="1" applyProtection="1">
      <alignment vertical="center" wrapText="1"/>
      <protection locked="0" hidden="1"/>
    </xf>
    <xf numFmtId="2" fontId="7" fillId="3" borderId="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2" borderId="65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64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15" xfId="0" applyNumberFormat="1" applyFont="1" applyFill="1" applyBorder="1" applyAlignment="1" applyProtection="1">
      <alignment horizontal="center" vertical="top" wrapText="1"/>
      <protection hidden="1"/>
    </xf>
    <xf numFmtId="2" fontId="9" fillId="0" borderId="0" xfId="0" applyNumberFormat="1" applyFont="1" applyFill="1" applyBorder="1" applyAlignment="1" applyProtection="1">
      <alignment horizontal="center" vertical="top" wrapText="1"/>
      <protection hidden="1"/>
    </xf>
    <xf numFmtId="2" fontId="9" fillId="0" borderId="21" xfId="0" applyNumberFormat="1" applyFont="1" applyFill="1" applyBorder="1" applyAlignment="1" applyProtection="1">
      <alignment horizontal="center" vertical="top" wrapText="1"/>
      <protection hidden="1"/>
    </xf>
    <xf numFmtId="2" fontId="9" fillId="0" borderId="24" xfId="0" applyNumberFormat="1" applyFont="1" applyFill="1" applyBorder="1" applyAlignment="1" applyProtection="1">
      <alignment horizontal="center" vertical="top" wrapText="1"/>
      <protection hidden="1"/>
    </xf>
    <xf numFmtId="2" fontId="9" fillId="0" borderId="31" xfId="0" applyNumberFormat="1" applyFont="1" applyFill="1" applyBorder="1" applyAlignment="1" applyProtection="1">
      <alignment horizontal="center" vertical="top" wrapText="1"/>
      <protection hidden="1"/>
    </xf>
    <xf numFmtId="2" fontId="7" fillId="2" borderId="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2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3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5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6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7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5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0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9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0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3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5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6" xfId="0" applyNumberFormat="1" applyFont="1" applyFill="1" applyBorder="1" applyAlignment="1" applyProtection="1">
      <alignment horizontal="center" vertical="top" wrapText="1"/>
      <protection hidden="1"/>
    </xf>
    <xf numFmtId="2" fontId="9" fillId="0" borderId="86" xfId="0" applyNumberFormat="1" applyFont="1" applyFill="1" applyBorder="1" applyAlignment="1" applyProtection="1">
      <alignment horizontal="center" vertical="top" wrapText="1"/>
      <protection hidden="1"/>
    </xf>
    <xf numFmtId="2" fontId="7" fillId="0" borderId="0" xfId="0" applyNumberFormat="1" applyFont="1" applyFill="1" applyBorder="1" applyAlignment="1" applyProtection="1">
      <alignment vertical="center" wrapText="1"/>
      <protection hidden="1"/>
    </xf>
    <xf numFmtId="2" fontId="7" fillId="0" borderId="21" xfId="0" applyNumberFormat="1" applyFont="1" applyFill="1" applyBorder="1" applyAlignment="1" applyProtection="1">
      <alignment vertical="center" wrapText="1"/>
      <protection hidden="1"/>
    </xf>
    <xf numFmtId="2" fontId="4" fillId="0" borderId="87" xfId="0" applyNumberFormat="1" applyFont="1" applyFill="1" applyBorder="1" applyAlignment="1" applyProtection="1">
      <alignment vertical="center" wrapText="1"/>
      <protection hidden="1"/>
    </xf>
    <xf numFmtId="2" fontId="4" fillId="0" borderId="6" xfId="0" applyNumberFormat="1" applyFont="1" applyFill="1" applyBorder="1" applyAlignment="1" applyProtection="1">
      <alignment vertical="center" wrapText="1"/>
      <protection hidden="1"/>
    </xf>
    <xf numFmtId="2" fontId="7" fillId="0" borderId="6" xfId="0" applyNumberFormat="1" applyFont="1" applyFill="1" applyBorder="1" applyAlignment="1" applyProtection="1">
      <alignment vertical="center" wrapText="1"/>
      <protection hidden="1"/>
    </xf>
    <xf numFmtId="2" fontId="7" fillId="0" borderId="24" xfId="0" applyNumberFormat="1" applyFont="1" applyFill="1" applyBorder="1" applyAlignment="1" applyProtection="1">
      <alignment vertical="center" wrapText="1"/>
      <protection hidden="1"/>
    </xf>
    <xf numFmtId="2" fontId="7" fillId="0" borderId="31" xfId="0" applyNumberFormat="1" applyFont="1" applyFill="1" applyBorder="1" applyAlignment="1" applyProtection="1">
      <alignment vertical="center" wrapText="1"/>
      <protection hidden="1"/>
    </xf>
    <xf numFmtId="2" fontId="7" fillId="0" borderId="86" xfId="0" applyNumberFormat="1" applyFont="1" applyFill="1" applyBorder="1" applyAlignment="1" applyProtection="1">
      <alignment vertical="center" wrapText="1"/>
      <protection hidden="1"/>
    </xf>
    <xf numFmtId="0" fontId="0" fillId="3" borderId="52" xfId="0" applyFill="1" applyBorder="1" applyAlignment="1" applyProtection="1">
      <alignment horizontal="center" vertical="center"/>
      <protection locked="0"/>
    </xf>
    <xf numFmtId="0" fontId="0" fillId="3" borderId="55" xfId="0" applyFill="1" applyBorder="1" applyAlignment="1" applyProtection="1">
      <alignment horizontal="center" vertical="center"/>
      <protection locked="0"/>
    </xf>
    <xf numFmtId="2" fontId="7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79" xfId="0" applyNumberFormat="1" applyFont="1" applyFill="1" applyBorder="1" applyAlignment="1" applyProtection="1">
      <alignment vertical="center" wrapText="1"/>
      <protection locked="0" hidden="1"/>
    </xf>
    <xf numFmtId="2" fontId="4" fillId="3" borderId="29" xfId="0" applyNumberFormat="1" applyFont="1" applyFill="1" applyBorder="1" applyAlignment="1" applyProtection="1">
      <alignment vertical="center" wrapText="1"/>
      <protection locked="0" hidden="1"/>
    </xf>
    <xf numFmtId="2" fontId="4" fillId="2" borderId="29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40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87" xfId="0" applyNumberFormat="1" applyFont="1" applyFill="1" applyBorder="1" applyAlignment="1" applyProtection="1">
      <alignment vertical="center" wrapText="1"/>
      <protection hidden="1"/>
    </xf>
    <xf numFmtId="2" fontId="28" fillId="0" borderId="0" xfId="0" applyNumberFormat="1" applyFont="1" applyFill="1" applyBorder="1" applyAlignment="1" applyProtection="1">
      <alignment vertical="center" wrapText="1"/>
      <protection hidden="1"/>
    </xf>
    <xf numFmtId="2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21" xfId="0" applyNumberFormat="1" applyFont="1" applyFill="1" applyBorder="1" applyAlignment="1" applyProtection="1">
      <alignment vertical="center" wrapText="1"/>
      <protection hidden="1"/>
    </xf>
    <xf numFmtId="2" fontId="28" fillId="0" borderId="90" xfId="0" applyNumberFormat="1" applyFont="1" applyFill="1" applyBorder="1" applyAlignment="1" applyProtection="1">
      <alignment vertical="center" wrapText="1"/>
      <protection hidden="1"/>
    </xf>
    <xf numFmtId="2" fontId="28" fillId="0" borderId="24" xfId="0" applyNumberFormat="1" applyFont="1" applyFill="1" applyBorder="1" applyAlignment="1" applyProtection="1">
      <alignment vertical="center" wrapText="1"/>
      <protection hidden="1"/>
    </xf>
    <xf numFmtId="2" fontId="28" fillId="0" borderId="31" xfId="0" applyNumberFormat="1" applyFont="1" applyFill="1" applyBorder="1" applyAlignment="1" applyProtection="1">
      <alignment vertical="center" wrapText="1"/>
      <protection hidden="1"/>
    </xf>
    <xf numFmtId="168" fontId="29" fillId="0" borderId="87" xfId="0" applyNumberFormat="1" applyFont="1" applyFill="1" applyBorder="1" applyAlignment="1" applyProtection="1">
      <alignment vertical="center" wrapText="1"/>
      <protection hidden="1"/>
    </xf>
    <xf numFmtId="168" fontId="29" fillId="0" borderId="6" xfId="0" applyNumberFormat="1" applyFont="1" applyFill="1" applyBorder="1" applyAlignment="1" applyProtection="1">
      <alignment vertical="center" wrapText="1"/>
      <protection hidden="1"/>
    </xf>
    <xf numFmtId="1" fontId="27" fillId="0" borderId="0" xfId="0" applyNumberFormat="1" applyFont="1" applyFill="1" applyBorder="1" applyAlignment="1" applyProtection="1">
      <alignment horizontal="center" vertical="center" wrapText="1"/>
      <protection hidden="1"/>
    </xf>
    <xf numFmtId="168" fontId="29" fillId="0" borderId="86" xfId="0" applyNumberFormat="1" applyFont="1" applyFill="1" applyBorder="1" applyAlignment="1" applyProtection="1">
      <alignment vertical="center" wrapText="1"/>
      <protection hidden="1"/>
    </xf>
    <xf numFmtId="168" fontId="29" fillId="0" borderId="0" xfId="0" applyNumberFormat="1" applyFont="1" applyFill="1" applyBorder="1" applyAlignment="1" applyProtection="1">
      <alignment vertical="center" wrapText="1"/>
      <protection hidden="1"/>
    </xf>
    <xf numFmtId="168" fontId="29" fillId="0" borderId="24" xfId="0" applyNumberFormat="1" applyFont="1" applyFill="1" applyBorder="1" applyAlignment="1" applyProtection="1">
      <alignment vertical="center" wrapText="1"/>
      <protection hidden="1"/>
    </xf>
    <xf numFmtId="168" fontId="29" fillId="0" borderId="21" xfId="0" applyNumberFormat="1" applyFont="1" applyFill="1" applyBorder="1" applyAlignment="1" applyProtection="1">
      <alignment vertical="center" wrapText="1"/>
      <protection hidden="1"/>
    </xf>
    <xf numFmtId="1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1" fontId="30" fillId="0" borderId="3" xfId="0" applyNumberFormat="1" applyFont="1" applyFill="1" applyBorder="1" applyAlignment="1" applyProtection="1">
      <alignment vertical="center" wrapText="1"/>
      <protection hidden="1"/>
    </xf>
    <xf numFmtId="1" fontId="30" fillId="0" borderId="6" xfId="0" applyNumberFormat="1" applyFont="1" applyFill="1" applyBorder="1" applyAlignment="1" applyProtection="1">
      <alignment vertical="center" wrapText="1"/>
      <protection hidden="1"/>
    </xf>
    <xf numFmtId="1" fontId="30" fillId="0" borderId="68" xfId="0" applyNumberFormat="1" applyFont="1" applyFill="1" applyBorder="1" applyAlignment="1" applyProtection="1">
      <alignment vertical="center" wrapText="1"/>
      <protection hidden="1"/>
    </xf>
    <xf numFmtId="2" fontId="28" fillId="0" borderId="15" xfId="0" applyNumberFormat="1" applyFont="1" applyFill="1" applyBorder="1" applyAlignment="1" applyProtection="1">
      <alignment vertical="center" wrapText="1"/>
      <protection hidden="1"/>
    </xf>
    <xf numFmtId="2" fontId="28" fillId="0" borderId="15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21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72" xfId="0" applyNumberFormat="1" applyFont="1" applyFill="1" applyBorder="1" applyAlignment="1" applyProtection="1">
      <alignment vertical="center" wrapText="1"/>
      <protection hidden="1"/>
    </xf>
    <xf numFmtId="2" fontId="4" fillId="0" borderId="5" xfId="0" applyNumberFormat="1" applyFont="1" applyFill="1" applyBorder="1" applyAlignment="1" applyProtection="1">
      <alignment vertical="center" wrapText="1"/>
      <protection hidden="1"/>
    </xf>
    <xf numFmtId="0" fontId="7" fillId="0" borderId="20" xfId="0" applyFont="1" applyBorder="1" applyAlignment="1" applyProtection="1">
      <alignment horizontal="left" vertical="center" wrapText="1"/>
      <protection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left" vertical="center" wrapText="1"/>
      <protection hidden="1"/>
    </xf>
    <xf numFmtId="49" fontId="7" fillId="0" borderId="20" xfId="0" applyNumberFormat="1" applyFont="1" applyFill="1" applyBorder="1" applyAlignment="1" applyProtection="1">
      <alignment horizontal="left" vertical="center" wrapText="1"/>
      <protection hidden="1"/>
    </xf>
    <xf numFmtId="2" fontId="4" fillId="3" borderId="63" xfId="0" applyNumberFormat="1" applyFont="1" applyFill="1" applyBorder="1" applyAlignment="1" applyProtection="1">
      <alignment vertical="center" wrapText="1"/>
      <protection locked="0" hidden="1"/>
    </xf>
    <xf numFmtId="2" fontId="4" fillId="3" borderId="52" xfId="0" applyNumberFormat="1" applyFont="1" applyFill="1" applyBorder="1" applyAlignment="1" applyProtection="1">
      <alignment vertical="center" wrapText="1"/>
      <protection locked="0" hidden="1"/>
    </xf>
    <xf numFmtId="2" fontId="4" fillId="3" borderId="0" xfId="0" applyNumberFormat="1" applyFont="1" applyFill="1" applyBorder="1" applyAlignment="1" applyProtection="1">
      <alignment vertical="center" wrapText="1"/>
      <protection locked="0" hidden="1"/>
    </xf>
    <xf numFmtId="2" fontId="7" fillId="2" borderId="3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8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99" xfId="0" applyNumberFormat="1" applyFont="1" applyFill="1" applyBorder="1" applyAlignment="1" applyProtection="1">
      <alignment vertical="center" wrapText="1"/>
      <protection locked="0" hidden="1"/>
    </xf>
    <xf numFmtId="2" fontId="4" fillId="3" borderId="2" xfId="0" applyNumberFormat="1" applyFont="1" applyFill="1" applyBorder="1" applyAlignment="1" applyProtection="1">
      <alignment vertical="center" wrapText="1"/>
      <protection locked="0" hidden="1"/>
    </xf>
    <xf numFmtId="2" fontId="4" fillId="3" borderId="98" xfId="0" applyNumberFormat="1" applyFont="1" applyFill="1" applyBorder="1" applyAlignment="1" applyProtection="1">
      <alignment vertical="center" wrapText="1"/>
      <protection locked="0" hidden="1"/>
    </xf>
    <xf numFmtId="49" fontId="7" fillId="5" borderId="18" xfId="0" applyNumberFormat="1" applyFont="1" applyFill="1" applyBorder="1" applyAlignment="1" applyProtection="1">
      <alignment horizontal="left" vertical="center" wrapText="1"/>
      <protection hidden="1"/>
    </xf>
    <xf numFmtId="2" fontId="7" fillId="2" borderId="55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89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9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96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8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71" xfId="0" applyNumberFormat="1" applyFont="1" applyFill="1" applyBorder="1" applyAlignment="1" applyProtection="1">
      <alignment horizontal="center" vertical="center"/>
      <protection hidden="1"/>
    </xf>
    <xf numFmtId="2" fontId="5" fillId="0" borderId="7" xfId="0" applyNumberFormat="1" applyFont="1" applyBorder="1" applyProtection="1">
      <protection hidden="1"/>
    </xf>
    <xf numFmtId="2" fontId="5" fillId="4" borderId="47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18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17" xfId="0" applyNumberFormat="1" applyFont="1" applyFill="1" applyBorder="1" applyProtection="1">
      <protection hidden="1"/>
    </xf>
    <xf numFmtId="2" fontId="5" fillId="4" borderId="64" xfId="0" applyNumberFormat="1" applyFont="1" applyFill="1" applyBorder="1" applyProtection="1">
      <protection hidden="1"/>
    </xf>
    <xf numFmtId="2" fontId="5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26" xfId="0" applyNumberFormat="1" applyFont="1" applyFill="1" applyBorder="1" applyAlignment="1" applyProtection="1">
      <alignment horizontal="right" vertical="center" wrapText="1"/>
      <protection hidden="1"/>
    </xf>
    <xf numFmtId="2" fontId="26" fillId="4" borderId="10" xfId="0" applyNumberFormat="1" applyFont="1" applyFill="1" applyBorder="1" applyAlignment="1" applyProtection="1">
      <alignment horizontal="right" vertical="center" wrapText="1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Protection="1">
      <protection locked="0"/>
    </xf>
    <xf numFmtId="0" fontId="0" fillId="3" borderId="4" xfId="0" applyFill="1" applyBorder="1" applyProtection="1">
      <protection locked="0"/>
    </xf>
    <xf numFmtId="2" fontId="4" fillId="3" borderId="10" xfId="0" applyNumberFormat="1" applyFont="1" applyFill="1" applyBorder="1" applyAlignment="1" applyProtection="1">
      <alignment vertical="center" wrapText="1"/>
      <protection locked="0" hidden="1"/>
    </xf>
    <xf numFmtId="2" fontId="7" fillId="3" borderId="8" xfId="0" applyNumberFormat="1" applyFont="1" applyFill="1" applyBorder="1" applyAlignment="1" applyProtection="1">
      <alignment vertical="center" wrapText="1"/>
      <protection locked="0" hidden="1"/>
    </xf>
    <xf numFmtId="0" fontId="0" fillId="3" borderId="38" xfId="0" applyFill="1" applyBorder="1" applyProtection="1">
      <protection locked="0"/>
    </xf>
    <xf numFmtId="2" fontId="4" fillId="3" borderId="71" xfId="0" applyNumberFormat="1" applyFont="1" applyFill="1" applyBorder="1" applyAlignment="1" applyProtection="1">
      <alignment vertical="center" wrapText="1"/>
      <protection locked="0" hidden="1"/>
    </xf>
    <xf numFmtId="2" fontId="5" fillId="2" borderId="4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49" fontId="5" fillId="0" borderId="7" xfId="0" applyNumberFormat="1" applyFont="1" applyFill="1" applyBorder="1" applyAlignment="1" applyProtection="1">
      <alignment horizontal="center" vertical="center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0" xfId="5" applyNumberFormat="1" applyFont="1" applyAlignment="1" applyProtection="1">
      <alignment horizontal="center" vertical="top"/>
      <protection hidden="1"/>
    </xf>
    <xf numFmtId="0" fontId="25" fillId="0" borderId="0" xfId="5" applyFont="1" applyBorder="1" applyAlignment="1" applyProtection="1">
      <alignment horizontal="center" vertical="top"/>
      <protection hidden="1"/>
    </xf>
    <xf numFmtId="2" fontId="24" fillId="0" borderId="0" xfId="2" applyNumberFormat="1" applyFont="1" applyFill="1" applyAlignment="1" applyProtection="1">
      <alignment vertical="center"/>
      <protection hidden="1"/>
    </xf>
    <xf numFmtId="166" fontId="24" fillId="0" borderId="0" xfId="2" applyNumberFormat="1" applyFont="1" applyAlignment="1" applyProtection="1">
      <alignment horizontal="center" vertical="center"/>
      <protection hidden="1"/>
    </xf>
    <xf numFmtId="2" fontId="4" fillId="3" borderId="38" xfId="0" applyNumberFormat="1" applyFont="1" applyFill="1" applyBorder="1" applyAlignment="1" applyProtection="1">
      <alignment vertical="center" wrapText="1"/>
      <protection locked="0"/>
    </xf>
    <xf numFmtId="166" fontId="8" fillId="0" borderId="0" xfId="5" applyNumberFormat="1" applyFont="1" applyAlignment="1" applyProtection="1">
      <alignment horizontal="center" vertical="top"/>
      <protection hidden="1"/>
    </xf>
    <xf numFmtId="2" fontId="4" fillId="3" borderId="1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2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37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49" fontId="5" fillId="0" borderId="7" xfId="0" applyNumberFormat="1" applyFont="1" applyFill="1" applyBorder="1" applyAlignment="1" applyProtection="1">
      <alignment horizontal="center" vertical="center"/>
      <protection hidden="1"/>
    </xf>
    <xf numFmtId="49" fontId="5" fillId="0" borderId="16" xfId="0" applyNumberFormat="1" applyFont="1" applyFill="1" applyBorder="1" applyAlignment="1" applyProtection="1">
      <alignment horizontal="center" vertical="center"/>
      <protection hidden="1"/>
    </xf>
    <xf numFmtId="14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14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14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69" xfId="0" applyNumberFormat="1" applyFont="1" applyFill="1" applyBorder="1" applyAlignment="1" applyProtection="1">
      <alignment horizontal="center" vertical="center"/>
      <protection hidden="1"/>
    </xf>
    <xf numFmtId="165" fontId="5" fillId="0" borderId="32" xfId="0" applyNumberFormat="1" applyFont="1" applyFill="1" applyBorder="1" applyAlignment="1" applyProtection="1">
      <alignment horizontal="center" vertical="center"/>
      <protection hidden="1"/>
    </xf>
    <xf numFmtId="165" fontId="5" fillId="0" borderId="70" xfId="0" applyNumberFormat="1" applyFont="1" applyFill="1" applyBorder="1" applyAlignment="1" applyProtection="1">
      <alignment horizontal="center" vertical="center"/>
      <protection hidden="1"/>
    </xf>
    <xf numFmtId="165" fontId="5" fillId="0" borderId="15" xfId="0" applyNumberFormat="1" applyFont="1" applyFill="1" applyBorder="1" applyAlignment="1" applyProtection="1">
      <alignment horizontal="center" vertical="center"/>
      <protection hidden="1"/>
    </xf>
    <xf numFmtId="165" fontId="5" fillId="0" borderId="0" xfId="0" applyNumberFormat="1" applyFont="1" applyFill="1" applyBorder="1" applyAlignment="1" applyProtection="1">
      <alignment horizontal="center" vertical="center"/>
      <protection hidden="1"/>
    </xf>
    <xf numFmtId="165" fontId="5" fillId="0" borderId="21" xfId="0" applyNumberFormat="1" applyFont="1" applyFill="1" applyBorder="1" applyAlignment="1" applyProtection="1">
      <alignment horizontal="center" vertical="center"/>
      <protection hidden="1"/>
    </xf>
    <xf numFmtId="2" fontId="9" fillId="0" borderId="66" xfId="0" applyNumberFormat="1" applyFont="1" applyFill="1" applyBorder="1" applyAlignment="1" applyProtection="1">
      <alignment horizontal="center" vertical="top" wrapText="1"/>
      <protection hidden="1"/>
    </xf>
    <xf numFmtId="2" fontId="9" fillId="0" borderId="67" xfId="0" applyNumberFormat="1" applyFont="1" applyFill="1" applyBorder="1" applyAlignment="1" applyProtection="1">
      <alignment horizontal="center" vertical="top" wrapText="1"/>
      <protection hidden="1"/>
    </xf>
    <xf numFmtId="2" fontId="9" fillId="0" borderId="68" xfId="0" applyNumberFormat="1" applyFont="1" applyFill="1" applyBorder="1" applyAlignment="1" applyProtection="1">
      <alignment horizontal="center" vertical="top" wrapText="1"/>
      <protection hidden="1"/>
    </xf>
    <xf numFmtId="2" fontId="9" fillId="0" borderId="15" xfId="0" applyNumberFormat="1" applyFont="1" applyFill="1" applyBorder="1" applyAlignment="1" applyProtection="1">
      <alignment horizontal="center" vertical="top" wrapText="1"/>
      <protection hidden="1"/>
    </xf>
    <xf numFmtId="2" fontId="9" fillId="0" borderId="0" xfId="0" applyNumberFormat="1" applyFont="1" applyFill="1" applyBorder="1" applyAlignment="1" applyProtection="1">
      <alignment horizontal="center" vertical="top" wrapText="1"/>
      <protection hidden="1"/>
    </xf>
    <xf numFmtId="2" fontId="9" fillId="0" borderId="21" xfId="0" applyNumberFormat="1" applyFont="1" applyFill="1" applyBorder="1" applyAlignment="1" applyProtection="1">
      <alignment horizontal="center" vertical="top" wrapText="1"/>
      <protection hidden="1"/>
    </xf>
    <xf numFmtId="2" fontId="9" fillId="0" borderId="23" xfId="0" applyNumberFormat="1" applyFont="1" applyFill="1" applyBorder="1" applyAlignment="1" applyProtection="1">
      <alignment horizontal="center" vertical="top" wrapText="1"/>
      <protection hidden="1"/>
    </xf>
    <xf numFmtId="2" fontId="9" fillId="0" borderId="24" xfId="0" applyNumberFormat="1" applyFont="1" applyFill="1" applyBorder="1" applyAlignment="1" applyProtection="1">
      <alignment horizontal="center" vertical="top" wrapText="1"/>
      <protection hidden="1"/>
    </xf>
    <xf numFmtId="2" fontId="9" fillId="0" borderId="31" xfId="0" applyNumberFormat="1" applyFont="1" applyFill="1" applyBorder="1" applyAlignment="1" applyProtection="1">
      <alignment horizontal="center" vertical="top" wrapText="1"/>
      <protection hidden="1"/>
    </xf>
    <xf numFmtId="2" fontId="7" fillId="3" borderId="37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28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1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0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8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4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0" xfId="2" applyFont="1" applyBorder="1" applyAlignment="1" applyProtection="1">
      <alignment horizontal="left" vertical="top" wrapText="1"/>
      <protection hidden="1"/>
    </xf>
    <xf numFmtId="2" fontId="4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36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48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2" fontId="7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6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28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91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9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7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0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5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6" xfId="0" applyNumberFormat="1" applyFont="1" applyFill="1" applyBorder="1" applyAlignment="1" applyProtection="1">
      <alignment horizontal="center" vertical="center" wrapText="1"/>
      <protection locked="0"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91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9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7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0" borderId="59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78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50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8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5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6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2" borderId="27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92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93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48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0" xfId="2" applyNumberFormat="1" applyFont="1" applyAlignment="1" applyProtection="1">
      <alignment horizontal="left" vertical="top" wrapText="1"/>
      <protection hidden="1"/>
    </xf>
    <xf numFmtId="0" fontId="12" fillId="0" borderId="0" xfId="2" applyNumberFormat="1" applyFont="1" applyAlignment="1" applyProtection="1">
      <alignment horizontal="left" vertical="top" wrapText="1"/>
      <protection hidden="1"/>
    </xf>
    <xf numFmtId="49" fontId="23" fillId="0" borderId="0" xfId="2" applyNumberFormat="1" applyFont="1" applyAlignment="1" applyProtection="1">
      <alignment horizontal="left" vertical="top" wrapText="1"/>
      <protection hidden="1"/>
    </xf>
    <xf numFmtId="49" fontId="23" fillId="0" borderId="0" xfId="2" applyNumberFormat="1" applyFont="1" applyFill="1" applyAlignment="1" applyProtection="1">
      <alignment horizontal="left" vertical="top" wrapText="1"/>
      <protection hidden="1"/>
    </xf>
    <xf numFmtId="0" fontId="26" fillId="2" borderId="29" xfId="0" applyFont="1" applyFill="1" applyBorder="1" applyAlignment="1" applyProtection="1">
      <alignment horizontal="right" vertical="center" wrapText="1"/>
      <protection hidden="1"/>
    </xf>
    <xf numFmtId="0" fontId="26" fillId="2" borderId="41" xfId="0" applyFont="1" applyFill="1" applyBorder="1" applyAlignment="1" applyProtection="1">
      <alignment horizontal="right" vertical="center" wrapText="1"/>
      <protection hidden="1"/>
    </xf>
    <xf numFmtId="0" fontId="26" fillId="2" borderId="11" xfId="0" applyFont="1" applyFill="1" applyBorder="1" applyAlignment="1" applyProtection="1">
      <alignment horizontal="right" vertical="center" wrapText="1"/>
      <protection hidden="1"/>
    </xf>
    <xf numFmtId="49" fontId="23" fillId="0" borderId="0" xfId="0" applyNumberFormat="1" applyFont="1" applyAlignment="1" applyProtection="1">
      <alignment horizontal="left" vertical="top" wrapText="1"/>
      <protection hidden="1"/>
    </xf>
    <xf numFmtId="2" fontId="4" fillId="3" borderId="27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92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93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7" xfId="0" applyNumberFormat="1" applyFont="1" applyFill="1" applyBorder="1" applyAlignment="1" applyProtection="1">
      <alignment horizontal="center" vertical="center"/>
      <protection hidden="1"/>
    </xf>
    <xf numFmtId="10" fontId="5" fillId="0" borderId="69" xfId="0" applyNumberFormat="1" applyFont="1" applyBorder="1" applyAlignment="1" applyProtection="1">
      <alignment horizontal="center" vertical="center" wrapText="1"/>
      <protection hidden="1"/>
    </xf>
    <xf numFmtId="10" fontId="5" fillId="0" borderId="15" xfId="0" applyNumberFormat="1" applyFont="1" applyBorder="1" applyAlignment="1" applyProtection="1">
      <alignment horizontal="center" vertical="center" wrapText="1"/>
      <protection hidden="1"/>
    </xf>
    <xf numFmtId="10" fontId="5" fillId="0" borderId="23" xfId="0" applyNumberFormat="1" applyFont="1" applyBorder="1" applyAlignment="1" applyProtection="1">
      <alignment horizontal="center" vertical="center" wrapText="1"/>
      <protection hidden="1"/>
    </xf>
    <xf numFmtId="2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2" fontId="33" fillId="3" borderId="14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2" fontId="5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36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4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6" xfId="5" applyFont="1" applyBorder="1" applyAlignment="1" applyProtection="1">
      <alignment horizontal="center" vertical="top"/>
      <protection hidden="1"/>
    </xf>
    <xf numFmtId="0" fontId="8" fillId="0" borderId="5" xfId="5" applyFont="1" applyBorder="1" applyAlignment="1" applyProtection="1">
      <alignment horizontal="center" vertical="center" wrapText="1"/>
      <protection locked="0" hidden="1"/>
    </xf>
    <xf numFmtId="166" fontId="8" fillId="0" borderId="5" xfId="2" applyNumberFormat="1" applyFont="1" applyBorder="1" applyAlignment="1" applyProtection="1">
      <alignment horizontal="center" vertical="center"/>
      <protection locked="0" hidden="1"/>
    </xf>
    <xf numFmtId="0" fontId="5" fillId="0" borderId="12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center" vertical="center" wrapText="1"/>
      <protection hidden="1"/>
    </xf>
    <xf numFmtId="2" fontId="33" fillId="3" borderId="91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9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78" xfId="0" applyNumberFormat="1" applyFont="1" applyFill="1" applyBorder="1" applyAlignment="1" applyProtection="1">
      <alignment horizontal="center" vertical="center" wrapText="1"/>
      <protection locked="0" hidden="1"/>
    </xf>
    <xf numFmtId="49" fontId="15" fillId="0" borderId="5" xfId="5" applyNumberFormat="1" applyFont="1" applyBorder="1" applyAlignment="1" applyProtection="1">
      <alignment horizontal="center" vertical="center" wrapText="1"/>
      <protection locked="0" hidden="1"/>
    </xf>
    <xf numFmtId="2" fontId="4" fillId="0" borderId="74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45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46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44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97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23" xfId="0" applyNumberFormat="1" applyFont="1" applyFill="1" applyBorder="1" applyAlignment="1" applyProtection="1">
      <alignment horizontal="center" vertical="center"/>
      <protection hidden="1"/>
    </xf>
    <xf numFmtId="165" fontId="5" fillId="0" borderId="24" xfId="0" applyNumberFormat="1" applyFont="1" applyFill="1" applyBorder="1" applyAlignment="1" applyProtection="1">
      <alignment horizontal="center" vertical="center"/>
      <protection hidden="1"/>
    </xf>
    <xf numFmtId="165" fontId="5" fillId="0" borderId="31" xfId="0" applyNumberFormat="1" applyFont="1" applyFill="1" applyBorder="1" applyAlignment="1" applyProtection="1">
      <alignment horizontal="center" vertical="center"/>
      <protection hidden="1"/>
    </xf>
    <xf numFmtId="2" fontId="7" fillId="3" borderId="9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96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6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60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3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8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2" borderId="56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60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57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9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6" xfId="2" applyNumberFormat="1" applyFont="1" applyFill="1" applyBorder="1" applyAlignment="1" applyProtection="1">
      <alignment horizontal="right" vertical="center"/>
    </xf>
    <xf numFmtId="2" fontId="7" fillId="0" borderId="6" xfId="2" applyNumberFormat="1" applyFont="1" applyFill="1" applyBorder="1" applyAlignment="1" applyProtection="1">
      <alignment horizontal="center" vertical="center"/>
    </xf>
    <xf numFmtId="0" fontId="7" fillId="0" borderId="6" xfId="2" applyNumberFormat="1" applyFont="1" applyFill="1" applyBorder="1" applyAlignment="1" applyProtection="1">
      <alignment horizontal="center" vertical="center"/>
    </xf>
    <xf numFmtId="2" fontId="7" fillId="0" borderId="0" xfId="2" applyNumberFormat="1" applyFont="1" applyBorder="1" applyAlignment="1" applyProtection="1">
      <alignment horizontal="left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horizontal="left" vertical="center"/>
      <protection locked="0"/>
    </xf>
    <xf numFmtId="2" fontId="7" fillId="0" borderId="1" xfId="2" applyNumberFormat="1" applyFont="1" applyFill="1" applyBorder="1" applyAlignment="1" applyProtection="1">
      <alignment horizontal="center" vertical="center"/>
      <protection locked="0"/>
    </xf>
    <xf numFmtId="1" fontId="7" fillId="0" borderId="1" xfId="2" applyNumberFormat="1" applyFont="1" applyFill="1" applyBorder="1" applyAlignment="1" applyProtection="1">
      <alignment horizontal="center" vertical="center"/>
      <protection locked="0"/>
    </xf>
    <xf numFmtId="0" fontId="7" fillId="0" borderId="3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95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53" xfId="2" applyFont="1" applyFill="1" applyBorder="1" applyAlignment="1" applyProtection="1">
      <alignment horizontal="center" vertical="center"/>
    </xf>
    <xf numFmtId="0" fontId="7" fillId="0" borderId="72" xfId="2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 applyProtection="1">
      <alignment horizontal="center" vertical="center"/>
    </xf>
    <xf numFmtId="0" fontId="7" fillId="0" borderId="39" xfId="2" applyFont="1" applyFill="1" applyBorder="1" applyAlignment="1" applyProtection="1">
      <alignment horizontal="center" vertical="center"/>
    </xf>
    <xf numFmtId="1" fontId="7" fillId="0" borderId="77" xfId="2" applyNumberFormat="1" applyFont="1" applyFill="1" applyBorder="1" applyAlignment="1" applyProtection="1">
      <alignment horizontal="center" vertical="center"/>
      <protection locked="0"/>
    </xf>
    <xf numFmtId="168" fontId="5" fillId="0" borderId="1" xfId="2" applyNumberFormat="1" applyFont="1" applyFill="1" applyBorder="1" applyAlignment="1" applyProtection="1">
      <alignment horizontal="center" vertical="center" wrapText="1"/>
    </xf>
    <xf numFmtId="168" fontId="5" fillId="0" borderId="51" xfId="2" applyNumberFormat="1" applyFont="1" applyFill="1" applyBorder="1" applyAlignment="1" applyProtection="1">
      <alignment horizontal="center" vertical="center" wrapText="1"/>
    </xf>
    <xf numFmtId="49" fontId="14" fillId="0" borderId="5" xfId="2" applyNumberFormat="1" applyFont="1" applyBorder="1" applyAlignment="1" applyProtection="1">
      <alignment horizontal="center" vertical="center" wrapText="1"/>
      <protection locked="0"/>
    </xf>
    <xf numFmtId="1" fontId="7" fillId="0" borderId="3" xfId="2" applyNumberFormat="1" applyFont="1" applyFill="1" applyBorder="1" applyAlignment="1" applyProtection="1">
      <alignment horizontal="center" vertical="center"/>
      <protection locked="0"/>
    </xf>
    <xf numFmtId="1" fontId="7" fillId="0" borderId="95" xfId="2" applyNumberFormat="1" applyFont="1" applyFill="1" applyBorder="1" applyAlignment="1" applyProtection="1">
      <alignment horizontal="center" vertical="center"/>
      <protection locked="0"/>
    </xf>
    <xf numFmtId="1" fontId="7" fillId="0" borderId="2" xfId="2" applyNumberFormat="1" applyFont="1" applyFill="1" applyBorder="1" applyAlignment="1" applyProtection="1">
      <alignment horizontal="center" vertical="center"/>
      <protection locked="0"/>
    </xf>
    <xf numFmtId="1" fontId="7" fillId="0" borderId="53" xfId="2" applyNumberFormat="1" applyFont="1" applyFill="1" applyBorder="1" applyAlignment="1" applyProtection="1">
      <alignment horizontal="center" vertical="center"/>
      <protection locked="0"/>
    </xf>
    <xf numFmtId="2" fontId="7" fillId="0" borderId="2" xfId="2" applyNumberFormat="1" applyFont="1" applyFill="1" applyBorder="1" applyAlignment="1" applyProtection="1">
      <alignment horizontal="center" vertical="center"/>
      <protection locked="0"/>
    </xf>
    <xf numFmtId="2" fontId="7" fillId="0" borderId="53" xfId="2" applyNumberFormat="1" applyFont="1" applyFill="1" applyBorder="1" applyAlignment="1" applyProtection="1">
      <alignment horizontal="center" vertical="center"/>
      <protection locked="0"/>
    </xf>
    <xf numFmtId="2" fontId="7" fillId="0" borderId="72" xfId="2" applyNumberFormat="1" applyFont="1" applyFill="1" applyBorder="1" applyAlignment="1" applyProtection="1">
      <alignment horizontal="center" vertical="center"/>
      <protection locked="0"/>
    </xf>
    <xf numFmtId="2" fontId="7" fillId="0" borderId="39" xfId="2" applyNumberFormat="1" applyFont="1" applyFill="1" applyBorder="1" applyAlignment="1" applyProtection="1">
      <alignment horizontal="center" vertical="center"/>
      <protection locked="0"/>
    </xf>
    <xf numFmtId="166" fontId="42" fillId="0" borderId="0" xfId="2" applyNumberFormat="1" applyFont="1" applyAlignment="1" applyProtection="1">
      <alignment horizontal="left" vertical="center"/>
    </xf>
    <xf numFmtId="0" fontId="42" fillId="0" borderId="0" xfId="4" applyNumberFormat="1" applyFont="1" applyAlignment="1" applyProtection="1">
      <alignment horizontal="left" vertical="center"/>
    </xf>
    <xf numFmtId="49" fontId="8" fillId="0" borderId="0" xfId="2" applyNumberFormat="1" applyFont="1" applyAlignment="1" applyProtection="1">
      <alignment horizontal="center" vertical="center" wrapText="1"/>
    </xf>
    <xf numFmtId="0" fontId="15" fillId="0" borderId="0" xfId="4" applyFont="1" applyFill="1" applyBorder="1" applyAlignment="1" applyProtection="1">
      <alignment horizontal="left" vertical="center" wrapText="1"/>
    </xf>
    <xf numFmtId="0" fontId="15" fillId="0" borderId="0" xfId="4" applyFont="1" applyFill="1" applyBorder="1" applyAlignment="1" applyProtection="1">
      <alignment horizontal="center" vertical="center" wrapText="1"/>
    </xf>
    <xf numFmtId="0" fontId="36" fillId="0" borderId="0" xfId="4" applyFont="1" applyFill="1" applyBorder="1" applyAlignment="1" applyProtection="1">
      <alignment horizontal="center" vertical="center" wrapText="1"/>
      <protection locked="0"/>
    </xf>
    <xf numFmtId="49" fontId="8" fillId="0" borderId="0" xfId="2" applyNumberFormat="1" applyFont="1" applyAlignment="1" applyProtection="1">
      <alignment horizontal="center" vertical="center" wrapText="1"/>
      <protection locked="0"/>
    </xf>
    <xf numFmtId="14" fontId="8" fillId="0" borderId="0" xfId="2" applyNumberFormat="1" applyFont="1" applyAlignment="1" applyProtection="1">
      <alignment horizontal="center" vertical="center" wrapText="1"/>
      <protection locked="0"/>
    </xf>
    <xf numFmtId="49" fontId="8" fillId="0" borderId="0" xfId="2" applyNumberFormat="1" applyFont="1" applyBorder="1" applyAlignment="1" applyProtection="1">
      <alignment horizontal="center" vertical="center" wrapText="1"/>
    </xf>
    <xf numFmtId="166" fontId="7" fillId="0" borderId="0" xfId="2" applyNumberFormat="1" applyFont="1" applyAlignment="1" applyProtection="1">
      <alignment horizontal="left" vertical="center" wrapText="1"/>
    </xf>
    <xf numFmtId="0" fontId="32" fillId="0" borderId="0" xfId="4" applyFont="1" applyBorder="1" applyAlignment="1" applyProtection="1">
      <alignment horizontal="left" vertical="center" wrapText="1"/>
    </xf>
    <xf numFmtId="0" fontId="32" fillId="0" borderId="0" xfId="2" applyFont="1" applyAlignment="1" applyProtection="1">
      <alignment horizontal="left" vertical="center"/>
    </xf>
    <xf numFmtId="2" fontId="5" fillId="0" borderId="0" xfId="2" applyNumberFormat="1" applyFont="1" applyFill="1" applyBorder="1" applyAlignment="1" applyProtection="1">
      <alignment horizontal="center" vertical="center" wrapText="1"/>
    </xf>
    <xf numFmtId="2" fontId="5" fillId="0" borderId="0" xfId="2" applyNumberFormat="1" applyFont="1" applyFill="1" applyBorder="1" applyAlignment="1" applyProtection="1">
      <alignment horizontal="right" vertical="center" wrapText="1"/>
    </xf>
    <xf numFmtId="2" fontId="5" fillId="0" borderId="6" xfId="2" applyNumberFormat="1" applyFont="1" applyFill="1" applyBorder="1" applyAlignment="1" applyProtection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4" applyFont="1" applyBorder="1" applyAlignment="1" applyProtection="1">
      <alignment horizontal="center"/>
      <protection locked="0"/>
    </xf>
    <xf numFmtId="2" fontId="5" fillId="0" borderId="6" xfId="2" applyNumberFormat="1" applyFont="1" applyFill="1" applyBorder="1" applyAlignment="1" applyProtection="1">
      <alignment horizontal="center" vertical="center"/>
    </xf>
    <xf numFmtId="0" fontId="5" fillId="0" borderId="6" xfId="2" applyNumberFormat="1" applyFont="1" applyFill="1" applyBorder="1" applyAlignment="1" applyProtection="1">
      <alignment horizontal="center" vertical="center"/>
    </xf>
    <xf numFmtId="0" fontId="5" fillId="0" borderId="6" xfId="4" applyNumberFormat="1" applyFont="1" applyBorder="1" applyAlignment="1" applyProtection="1">
      <alignment horizontal="center"/>
    </xf>
    <xf numFmtId="0" fontId="15" fillId="0" borderId="5" xfId="4" applyFont="1" applyFill="1" applyBorder="1" applyAlignment="1" applyProtection="1">
      <alignment horizontal="center" vertical="center" wrapText="1"/>
    </xf>
    <xf numFmtId="168" fontId="5" fillId="0" borderId="4" xfId="2" applyNumberFormat="1" applyFont="1" applyFill="1" applyBorder="1" applyAlignment="1" applyProtection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2" fontId="7" fillId="0" borderId="4" xfId="2" applyNumberFormat="1" applyFont="1" applyFill="1" applyBorder="1" applyAlignment="1" applyProtection="1">
      <alignment horizontal="center" vertical="center"/>
    </xf>
    <xf numFmtId="1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7" fillId="0" borderId="4" xfId="2" applyNumberFormat="1" applyFont="1" applyFill="1" applyBorder="1" applyAlignment="1" applyProtection="1">
      <alignment horizontal="center" vertical="center"/>
      <protection locked="0"/>
    </xf>
    <xf numFmtId="2" fontId="7" fillId="0" borderId="65" xfId="2" applyNumberFormat="1" applyFont="1" applyFill="1" applyBorder="1" applyAlignment="1" applyProtection="1">
      <alignment horizontal="center" vertical="center"/>
      <protection locked="0"/>
    </xf>
    <xf numFmtId="1" fontId="4" fillId="0" borderId="4" xfId="4" applyNumberFormat="1" applyFont="1" applyFill="1" applyBorder="1" applyAlignment="1" applyProtection="1">
      <alignment horizontal="center" vertical="center" wrapText="1"/>
      <protection locked="0"/>
    </xf>
    <xf numFmtId="1" fontId="4" fillId="0" borderId="65" xfId="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4" applyFont="1" applyFill="1" applyBorder="1" applyAlignment="1" applyProtection="1">
      <alignment horizontal="left" vertical="center" wrapText="1"/>
      <protection locked="0"/>
    </xf>
    <xf numFmtId="49" fontId="5" fillId="0" borderId="2" xfId="2" applyNumberFormat="1" applyFont="1" applyBorder="1" applyAlignment="1" applyProtection="1">
      <alignment horizontal="center" vertical="center" wrapText="1"/>
    </xf>
    <xf numFmtId="49" fontId="5" fillId="0" borderId="53" xfId="2" applyNumberFormat="1" applyFont="1" applyBorder="1" applyAlignment="1" applyProtection="1">
      <alignment horizontal="center" vertical="center" wrapText="1"/>
    </xf>
    <xf numFmtId="49" fontId="5" fillId="0" borderId="72" xfId="2" applyNumberFormat="1" applyFont="1" applyBorder="1" applyAlignment="1" applyProtection="1">
      <alignment horizontal="center" vertical="center" wrapText="1"/>
    </xf>
    <xf numFmtId="49" fontId="5" fillId="0" borderId="39" xfId="2" applyNumberFormat="1" applyFont="1" applyBorder="1" applyAlignment="1" applyProtection="1">
      <alignment horizontal="center" vertical="center" wrapText="1"/>
    </xf>
    <xf numFmtId="49" fontId="8" fillId="0" borderId="72" xfId="2" applyNumberFormat="1" applyFont="1" applyBorder="1" applyAlignment="1" applyProtection="1">
      <alignment horizontal="center" vertical="center" wrapText="1"/>
    </xf>
    <xf numFmtId="49" fontId="8" fillId="0" borderId="5" xfId="2" applyNumberFormat="1" applyFont="1" applyBorder="1" applyAlignment="1" applyProtection="1">
      <alignment horizontal="center" vertical="center" wrapText="1"/>
    </xf>
    <xf numFmtId="49" fontId="8" fillId="0" borderId="39" xfId="2" applyNumberFormat="1" applyFont="1" applyBorder="1" applyAlignment="1" applyProtection="1">
      <alignment horizontal="center" vertical="center" wrapText="1"/>
    </xf>
    <xf numFmtId="1" fontId="5" fillId="0" borderId="4" xfId="4" applyNumberFormat="1" applyFont="1" applyFill="1" applyBorder="1" applyAlignment="1" applyProtection="1">
      <alignment horizontal="center" vertical="center" wrapText="1"/>
    </xf>
    <xf numFmtId="1" fontId="5" fillId="0" borderId="65" xfId="4" applyNumberFormat="1" applyFont="1" applyFill="1" applyBorder="1" applyAlignment="1" applyProtection="1">
      <alignment horizontal="center" vertical="center" wrapText="1"/>
    </xf>
    <xf numFmtId="1" fontId="46" fillId="0" borderId="4" xfId="4" applyNumberFormat="1" applyFont="1" applyFill="1" applyBorder="1" applyAlignment="1" applyProtection="1">
      <alignment horizontal="center" vertical="center" wrapText="1"/>
    </xf>
    <xf numFmtId="1" fontId="46" fillId="0" borderId="65" xfId="4" applyNumberFormat="1" applyFont="1" applyFill="1" applyBorder="1" applyAlignment="1" applyProtection="1">
      <alignment horizontal="center" vertical="center" wrapText="1"/>
    </xf>
    <xf numFmtId="0" fontId="15" fillId="0" borderId="3" xfId="4" applyFont="1" applyFill="1" applyBorder="1" applyAlignment="1" applyProtection="1">
      <alignment horizontal="left" vertical="center" wrapText="1"/>
    </xf>
    <xf numFmtId="0" fontId="15" fillId="0" borderId="95" xfId="4" applyFont="1" applyFill="1" applyBorder="1" applyAlignment="1" applyProtection="1">
      <alignment horizontal="left" vertical="center" wrapText="1"/>
    </xf>
    <xf numFmtId="0" fontId="15" fillId="0" borderId="3" xfId="4" applyFont="1" applyFill="1" applyBorder="1" applyAlignment="1" applyProtection="1">
      <alignment horizontal="center" vertical="center" wrapText="1"/>
    </xf>
    <xf numFmtId="0" fontId="15" fillId="0" borderId="95" xfId="4" applyFont="1" applyFill="1" applyBorder="1" applyAlignment="1" applyProtection="1">
      <alignment horizontal="center" vertical="center" wrapText="1"/>
    </xf>
    <xf numFmtId="2" fontId="34" fillId="0" borderId="3" xfId="4" applyNumberFormat="1" applyFont="1" applyFill="1" applyBorder="1" applyAlignment="1" applyProtection="1">
      <alignment horizontal="center" vertical="center" wrapText="1"/>
    </xf>
    <xf numFmtId="2" fontId="34" fillId="0" borderId="95" xfId="4" applyNumberFormat="1" applyFont="1" applyFill="1" applyBorder="1" applyAlignment="1" applyProtection="1">
      <alignment horizontal="center" vertical="center" wrapText="1"/>
    </xf>
    <xf numFmtId="2" fontId="15" fillId="0" borderId="3" xfId="4" applyNumberFormat="1" applyFont="1" applyFill="1" applyBorder="1" applyAlignment="1" applyProtection="1">
      <alignment horizontal="center" vertical="center" wrapText="1"/>
    </xf>
    <xf numFmtId="2" fontId="15" fillId="0" borderId="95" xfId="4" applyNumberFormat="1" applyFont="1" applyFill="1" applyBorder="1" applyAlignment="1" applyProtection="1">
      <alignment horizontal="center" vertical="center" wrapText="1"/>
    </xf>
    <xf numFmtId="49" fontId="15" fillId="0" borderId="0" xfId="2" applyNumberFormat="1" applyFont="1" applyBorder="1" applyAlignment="1" applyProtection="1">
      <alignment horizontal="center" vertical="center" wrapText="1"/>
    </xf>
    <xf numFmtId="0" fontId="15" fillId="0" borderId="0" xfId="2" applyNumberFormat="1" applyFont="1" applyBorder="1" applyAlignment="1" applyProtection="1">
      <alignment horizontal="center" vertical="center" wrapText="1"/>
      <protection locked="0"/>
    </xf>
    <xf numFmtId="0" fontId="40" fillId="0" borderId="0" xfId="4" applyFont="1" applyBorder="1" applyAlignment="1" applyProtection="1">
      <alignment horizontal="left" vertical="center" wrapText="1"/>
    </xf>
    <xf numFmtId="2" fontId="4" fillId="3" borderId="47" xfId="0" applyNumberFormat="1" applyFont="1" applyFill="1" applyBorder="1" applyAlignment="1" applyProtection="1">
      <alignment vertical="center" wrapText="1"/>
      <protection locked="0" hidden="1"/>
    </xf>
    <xf numFmtId="2" fontId="4" fillId="3" borderId="5" xfId="0" applyNumberFormat="1" applyFont="1" applyFill="1" applyBorder="1" applyAlignment="1" applyProtection="1">
      <alignment vertical="center" wrapText="1"/>
      <protection locked="0" hidden="1"/>
    </xf>
    <xf numFmtId="2" fontId="4" fillId="3" borderId="34" xfId="0" applyNumberFormat="1" applyFont="1" applyFill="1" applyBorder="1" applyAlignment="1" applyProtection="1">
      <alignment vertical="center" wrapText="1"/>
      <protection locked="0" hidden="1"/>
    </xf>
    <xf numFmtId="2" fontId="4" fillId="3" borderId="20" xfId="0" applyNumberFormat="1" applyFont="1" applyFill="1" applyBorder="1" applyAlignment="1" applyProtection="1">
      <alignment vertical="center" wrapText="1"/>
      <protection locked="0" hidden="1"/>
    </xf>
    <xf numFmtId="2" fontId="7" fillId="3" borderId="13" xfId="0" applyNumberFormat="1" applyFont="1" applyFill="1" applyBorder="1" applyAlignment="1" applyProtection="1">
      <alignment vertical="center" wrapText="1"/>
      <protection locked="0" hidden="1"/>
    </xf>
    <xf numFmtId="2" fontId="7" fillId="3" borderId="57" xfId="0" applyNumberFormat="1" applyFont="1" applyFill="1" applyBorder="1" applyAlignment="1" applyProtection="1">
      <alignment vertical="center" wrapText="1"/>
      <protection locked="0" hidden="1"/>
    </xf>
  </cellXfs>
  <cellStyles count="7">
    <cellStyle name="Comma 2" xfId="1"/>
    <cellStyle name="Įprastas" xfId="0" builtinId="0"/>
    <cellStyle name="Normal 2" xfId="2"/>
    <cellStyle name="Normal 2 2" xfId="3"/>
    <cellStyle name="Normal 3" xfId="4"/>
    <cellStyle name="Normal 4" xfId="5"/>
    <cellStyle name="Normal_SĄMATO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361950</xdr:colOff>
          <xdr:row>507</xdr:row>
          <xdr:rowOff>123825</xdr:rowOff>
        </xdr:from>
        <xdr:to>
          <xdr:col>6</xdr:col>
          <xdr:colOff>361950</xdr:colOff>
          <xdr:row>514</xdr:row>
          <xdr:rowOff>123825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14</xdr:row>
          <xdr:rowOff>66675</xdr:rowOff>
        </xdr:from>
        <xdr:to>
          <xdr:col>21</xdr:col>
          <xdr:colOff>504825</xdr:colOff>
          <xdr:row>17</xdr:row>
          <xdr:rowOff>76200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381000</xdr:colOff>
          <xdr:row>483</xdr:row>
          <xdr:rowOff>57150</xdr:rowOff>
        </xdr:from>
        <xdr:to>
          <xdr:col>6</xdr:col>
          <xdr:colOff>381000</xdr:colOff>
          <xdr:row>490</xdr:row>
          <xdr:rowOff>19050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238125</xdr:colOff>
          <xdr:row>21</xdr:row>
          <xdr:rowOff>152400</xdr:rowOff>
        </xdr:from>
        <xdr:to>
          <xdr:col>20</xdr:col>
          <xdr:colOff>666750</xdr:colOff>
          <xdr:row>67</xdr:row>
          <xdr:rowOff>38100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mdavidavicius/AppData/Local/Microsoft/Windows/Temporary%20Internet%20Files/Content.Outlook/IVMWA03V/2.%20pried.%20Dujotiekio%20dalies%20keitimo%20_%20demontavimo%20darba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labas2/AppData/Local/Microsoft/Windows/INetCache/Content.Outlook/84WEM564/2.%20pried.%20Dujotiekio%20dalies%20keitimo%20_%20demontavimo%20darba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MMileiko.000/AppData/Local/Microsoft/Windows/INetCache/Content.Outlook/4JV9748H/Copy%20of%20Darb&#371;%20&#303;kainiai%20(aktuali%20redakcija%202017%2006%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ktų aktas"/>
      <sheetName val="Ūkio būdu darbų aktas"/>
      <sheetName val="Vertybių nurašymo aktas"/>
      <sheetName val="Kuro,darbo užm. ir soc draud"/>
      <sheetName val="Rangos būdu darbų aktas"/>
      <sheetName val="Ūkio ir Rangos darbų aktas"/>
      <sheetName val="Sutartys dangų pg regionus"/>
      <sheetName val="Sąsk. Nr. ir Išlaidų str."/>
      <sheetName val="Padalinių kodai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V8">
            <v>1</v>
          </cell>
          <cell r="X8" t="str">
            <v>PL</v>
          </cell>
        </row>
        <row r="9">
          <cell r="V9">
            <v>0</v>
          </cell>
          <cell r="X9" t="str">
            <v>PE</v>
          </cell>
        </row>
        <row r="27">
          <cell r="V27" t="str">
            <v>_________ regionas</v>
          </cell>
        </row>
        <row r="28">
          <cell r="V28" t="str">
            <v>Vilniaus regionas</v>
          </cell>
        </row>
        <row r="29">
          <cell r="V29" t="str">
            <v>Kauno regionas</v>
          </cell>
        </row>
        <row r="30">
          <cell r="V30" t="str">
            <v>Klaipėdos regionas</v>
          </cell>
        </row>
        <row r="31">
          <cell r="V31" t="str">
            <v>Šiaulių regionas</v>
          </cell>
        </row>
        <row r="32">
          <cell r="V32" t="str">
            <v>Panevėžio regionas</v>
          </cell>
        </row>
        <row r="33">
          <cell r="V33" t="str">
            <v xml:space="preserve"> _x0000_m_x0000_e_x0000_d_x0000_~_x0001_i_x0000_a_x0000_g_x0000_s_x0001_,_x0000_ _x0000_p_x0000_a_x0000_s_x0000_l_x0000_a_x0000_u_x0000_g_x0000_s_x0001_ _x0000_v_x0000_e_x0000_r_x0000_t_x0000__x0017__x0001_ _x0000_(_x0000_E_x0000_u_x0000_r_x0000_)_x0000_!_x0000__x0001_M_x0000_e_x0000_d_x0000_~_x0001_i_x0000_a_x0000_g_x0000_o_x0000_s_x0000_,_x0000_ _x0000_k_x0000_u_x0000_r_x0000_i_x0000_a_x0000_s_x0000_ _x0000_t_x0000_e_x0000_i_x0000_k_x0000_i_x0000_a_x0000_ _x0000_R_x0000_a_x0000_n_x0000_g_x0000_o_x0000_v_x0000_a_x0000_s_x0000_"_x0000__x0001_M_x0000_e_x0000_d_x0000_~_x0001_i_x0000_a_x0000_g_x0000_o_x0000_s_x0000_,_x0000_ _x0000_k_x0000_u_x0000_r_x0000_i_x0000_a_x0000_s_x0000_ _x0000_t_x0000_e_x0000_i_x0000_k_x0000_i_x0000_a_x0000_ _x0000_U_x0000_~_x0001_s_x0000_a_x0000_k_x0000_o_x0000_v_x0000_a_x0000_s_x0000__x0012__x0000__x0000_Kuras mechanizmams_x0013__x0000__x0000_Kuras automobiliams_x0010__x0000__x0001_D_x0000_a_x0000_r_x0000_b</v>
          </cell>
        </row>
        <row r="34">
          <cell r="V34" t="str">
            <v>Plieninio dujotiekio dalies keitimo darbai</v>
          </cell>
        </row>
        <row r="35">
          <cell r="V35" t="str">
            <v>Plieninio dujotiekio dalies keitimo ir demontavimo darbai</v>
          </cell>
        </row>
        <row r="36">
          <cell r="V36" t="str">
            <v>Polietileninio dujotiekio dalies keitimo darbai</v>
          </cell>
        </row>
        <row r="37">
          <cell r="V37" t="str">
            <v>Polietileninio dujotiekio dalies keitimo ir demontavimo darbai</v>
          </cell>
        </row>
        <row r="39">
          <cell r="V39" t="str">
            <v>____________ AKTAS</v>
          </cell>
        </row>
        <row r="40">
          <cell r="V40" t="str">
            <v>DEFEKTŲ AKTAS</v>
          </cell>
        </row>
        <row r="41">
          <cell r="V41" t="str">
            <v>RANGOS BŪDU ATLIKTŲ DARBŲ AKTAS</v>
          </cell>
        </row>
        <row r="42">
          <cell r="V42" t="str">
            <v>ŪKIO BŪDU ATLIKTŲ DARBŲ AKTAS</v>
          </cell>
        </row>
        <row r="43">
          <cell r="V43" t="str">
            <v>DUJOTIEKIO DALIES KEITIMO / DEMONTAVIMO  ŪKIO IR / AR RANGOS BŪDU ATLIKTŲ DARBŲ AKTAS</v>
          </cell>
        </row>
        <row r="44">
          <cell r="V44" t="str">
            <v>DUJOTIEKIO DALIES KEITIMO ŪKIO IR RANGOS BŪDU ATLIKTŲ DARBŲ AKTAS</v>
          </cell>
        </row>
        <row r="45">
          <cell r="V45" t="str">
            <v>DUJOTIEKIO DALIES KEITIMO IR DEMONTAVIMO ŪKIO IR  RANGOS BŪDU ATLIKTŲ DARBŲ AKTAS</v>
          </cell>
        </row>
        <row r="47">
          <cell r="X47" t="str">
            <v>DSD</v>
          </cell>
        </row>
        <row r="48">
          <cell r="X48" t="str">
            <v>VSD</v>
          </cell>
        </row>
        <row r="49">
          <cell r="X49" t="str">
            <v>MSD</v>
          </cell>
        </row>
        <row r="50">
          <cell r="V50">
            <v>32</v>
          </cell>
          <cell r="W50">
            <v>40</v>
          </cell>
          <cell r="X50">
            <v>50</v>
          </cell>
          <cell r="Y50">
            <v>70</v>
          </cell>
          <cell r="Z50">
            <v>80</v>
          </cell>
          <cell r="AA50">
            <v>100</v>
          </cell>
          <cell r="AB50">
            <v>125</v>
          </cell>
          <cell r="AC50">
            <v>150</v>
          </cell>
          <cell r="AD50">
            <v>200</v>
          </cell>
          <cell r="AE50">
            <v>250</v>
          </cell>
          <cell r="AF50">
            <v>300</v>
          </cell>
          <cell r="AG50">
            <v>350</v>
          </cell>
          <cell r="AH50">
            <v>400</v>
          </cell>
        </row>
        <row r="53">
          <cell r="Y53" t="str">
            <v>vnt.</v>
          </cell>
        </row>
        <row r="54">
          <cell r="V54" t="str">
            <v>keitimas į PE</v>
          </cell>
          <cell r="X54" t="str">
            <v>Eur/vnt.</v>
          </cell>
          <cell r="Y54" t="str">
            <v>m</v>
          </cell>
        </row>
        <row r="55">
          <cell r="V55" t="str">
            <v>keitimas į PL</v>
          </cell>
          <cell r="X55" t="str">
            <v>Eur/m</v>
          </cell>
          <cell r="Y55" t="e">
            <v>#N/A</v>
          </cell>
        </row>
        <row r="56">
          <cell r="V56" t="str">
            <v>remontas</v>
          </cell>
          <cell r="Y56" t="e">
            <v>#N/A</v>
          </cell>
        </row>
        <row r="57">
          <cell r="V57" t="str">
            <v>demontavimas</v>
          </cell>
          <cell r="Y57" t="str">
            <v>kg</v>
          </cell>
        </row>
        <row r="58">
          <cell r="Y58" t="str">
            <v>l</v>
          </cell>
        </row>
        <row r="59">
          <cell r="Y59" t="str">
            <v>kompl.</v>
          </cell>
        </row>
        <row r="60">
          <cell r="V60">
            <v>5</v>
          </cell>
        </row>
        <row r="61">
          <cell r="V61">
            <v>9</v>
          </cell>
        </row>
        <row r="62">
          <cell r="AB62">
            <v>1</v>
          </cell>
        </row>
        <row r="63">
          <cell r="AB63">
            <v>2</v>
          </cell>
        </row>
        <row r="64">
          <cell r="AB64">
            <v>3</v>
          </cell>
        </row>
        <row r="65">
          <cell r="AB65">
            <v>4</v>
          </cell>
        </row>
        <row r="66">
          <cell r="AB66">
            <v>6</v>
          </cell>
        </row>
        <row r="67">
          <cell r="AB67">
            <v>7</v>
          </cell>
        </row>
        <row r="68">
          <cell r="AB68">
            <v>8</v>
          </cell>
        </row>
        <row r="70">
          <cell r="AB70" t="str">
            <v>A</v>
          </cell>
        </row>
        <row r="71">
          <cell r="AB71" t="str">
            <v>B</v>
          </cell>
        </row>
        <row r="72">
          <cell r="AB72" t="str">
            <v>C</v>
          </cell>
        </row>
        <row r="73">
          <cell r="AB73" t="str">
            <v>D</v>
          </cell>
        </row>
        <row r="74">
          <cell r="AB74" t="str">
            <v>E</v>
          </cell>
        </row>
        <row r="75">
          <cell r="AB75" t="str">
            <v>F</v>
          </cell>
        </row>
        <row r="76">
          <cell r="AB76" t="str">
            <v>G</v>
          </cell>
        </row>
        <row r="77">
          <cell r="AB77" t="str">
            <v>H</v>
          </cell>
        </row>
        <row r="78">
          <cell r="AB78" t="str">
            <v>I</v>
          </cell>
        </row>
        <row r="79">
          <cell r="AB79" t="str">
            <v>Y</v>
          </cell>
        </row>
        <row r="80">
          <cell r="AB80" t="str">
            <v>J</v>
          </cell>
        </row>
        <row r="81">
          <cell r="AB81" t="str">
            <v>K</v>
          </cell>
        </row>
        <row r="82">
          <cell r="AB82" t="str">
            <v>L</v>
          </cell>
        </row>
        <row r="83">
          <cell r="AB83" t="str">
            <v>M</v>
          </cell>
        </row>
        <row r="84">
          <cell r="AB84" t="str">
            <v>N</v>
          </cell>
        </row>
        <row r="85">
          <cell r="AB85" t="str">
            <v>O</v>
          </cell>
        </row>
        <row r="86">
          <cell r="AB86" t="str">
            <v>P</v>
          </cell>
        </row>
        <row r="87">
          <cell r="AB87" t="str">
            <v>R</v>
          </cell>
        </row>
        <row r="88">
          <cell r="AB88" t="str">
            <v>S</v>
          </cell>
        </row>
        <row r="89">
          <cell r="AB89" t="str">
            <v>T</v>
          </cell>
        </row>
        <row r="90">
          <cell r="AB90" t="str">
            <v>U</v>
          </cell>
        </row>
        <row r="91">
          <cell r="AB91" t="str">
            <v>V</v>
          </cell>
        </row>
        <row r="92">
          <cell r="AB92" t="str">
            <v>Z</v>
          </cell>
        </row>
        <row r="93">
          <cell r="AB93" t="str">
            <v>Q</v>
          </cell>
        </row>
        <row r="94">
          <cell r="AB94" t="str">
            <v>W</v>
          </cell>
        </row>
        <row r="95">
          <cell r="AB95" t="str">
            <v>X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ktų aktas"/>
      <sheetName val="Ūkio būdu darbų aktas"/>
      <sheetName val="Vertybių nurašymo aktas"/>
      <sheetName val="Kuro,darbo užm. ir soc draud"/>
      <sheetName val="Rangos būdu darbų aktas"/>
      <sheetName val="Ūkio ir Rangos darbų aktas"/>
      <sheetName val="Sutartys dangų pg regionus"/>
      <sheetName val="Sąsk. Nr. ir Išlaidų str."/>
      <sheetName val="Padalinių kodai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V8">
            <v>1</v>
          </cell>
        </row>
        <row r="33">
          <cell r="V33" t="str">
            <v xml:space="preserve"> _x0000_m_x0000_e_x0000_d_x0000_~_x0001_i_x0000_a_x0000_g_x0000_s_x0001_,_x0000_ _x0000_p_x0000_a_x0000_s_x0000_l_x0000_a_x0000_u_x0000_g_x0000_s_x0001_ _x0000_v_x0000_e_x0000_r_x0000_t_x0000__x0017__x0001_ _x0000_(_x0000_E_x0000_u_x0000_r_x0000_)_x0000_!_x0000__x0001_M_x0000_e_x0000_d_x0000_~_x0001_i_x0000_a_x0000_g_x0000_o_x0000_s_x0000_,_x0000_ _x0000_k_x0000_u_x0000_r_x0000_i_x0000_a_x0000_s_x0000_ _x0000_t_x0000_e_x0000_i_x0000_k_x0000_i_x0000_a_x0000_ _x0000_R_x0000_a_x0000_n_x0000_g_x0000_o_x0000_v_x0000_a_x0000_s_x0000_"_x0000__x0001_M_x0000_e_x0000_d_x0000_~_x0001_i_x0000_a_x0000_g_x0000_o_x0000_s_x0000_,_x0000_ _x0000_k_x0000_u_x0000_r_x0000_i_x0000_a_x0000_s_x0000_ _x0000_t_x0000_e_x0000_i_x0000_k_x0000_i_x0000_a_x0000_ _x0000_U_x0000_~_x0001_s_x0000_a_x0000_k_x0000_o_x0000_v_x0000_a_x0000_s_x0000__x0012__x0000__x0000_Kuras mechanizmams_x0013__x0000__x0000_Kuras automobiliams_x0010__x0000__x0001_D_x0000_a_x0000_r_x0000_b</v>
          </cell>
        </row>
        <row r="34">
          <cell r="V34" t="str">
            <v>Plieninio dujotiekio dalies keitimo darbai</v>
          </cell>
        </row>
        <row r="35">
          <cell r="V35" t="str">
            <v>Plieninio dujotiekio dalies keitimo ir demontavimo darbai</v>
          </cell>
        </row>
        <row r="36">
          <cell r="V36" t="str">
            <v>Polietileninio dujotiekio dalies keitimo darbai</v>
          </cell>
        </row>
        <row r="37">
          <cell r="V37" t="str">
            <v>Polietileninio dujotiekio dalies keitimo ir demontavimo darbai</v>
          </cell>
        </row>
        <row r="53">
          <cell r="Y53" t="str">
            <v>vnt.</v>
          </cell>
        </row>
        <row r="54">
          <cell r="V54" t="str">
            <v>keitimas į PE</v>
          </cell>
          <cell r="X54" t="str">
            <v>Eur/vnt.</v>
          </cell>
          <cell r="Y54" t="str">
            <v>m</v>
          </cell>
        </row>
        <row r="55">
          <cell r="V55" t="str">
            <v>keitimas į PL</v>
          </cell>
          <cell r="X55" t="str">
            <v>Eur/m</v>
          </cell>
          <cell r="Y55" t="e">
            <v>#N/A</v>
          </cell>
        </row>
        <row r="56">
          <cell r="V56" t="str">
            <v>remontas</v>
          </cell>
          <cell r="Y56" t="e">
            <v>#N/A</v>
          </cell>
        </row>
        <row r="57">
          <cell r="V57" t="str">
            <v>demontavimas</v>
          </cell>
          <cell r="Y57" t="str">
            <v>kg</v>
          </cell>
        </row>
        <row r="58">
          <cell r="Y58" t="str">
            <v>l</v>
          </cell>
        </row>
        <row r="59">
          <cell r="Y59" t="str">
            <v>kompl.</v>
          </cell>
        </row>
        <row r="60">
          <cell r="V60">
            <v>5</v>
          </cell>
        </row>
        <row r="61">
          <cell r="V61">
            <v>9</v>
          </cell>
        </row>
        <row r="62">
          <cell r="AB62">
            <v>1</v>
          </cell>
        </row>
        <row r="63">
          <cell r="AB63">
            <v>2</v>
          </cell>
        </row>
        <row r="64">
          <cell r="AB64">
            <v>3</v>
          </cell>
        </row>
        <row r="65">
          <cell r="AB65">
            <v>4</v>
          </cell>
        </row>
        <row r="66">
          <cell r="AB66">
            <v>6</v>
          </cell>
        </row>
        <row r="67">
          <cell r="AB67">
            <v>7</v>
          </cell>
        </row>
        <row r="68">
          <cell r="AB68">
            <v>8</v>
          </cell>
        </row>
        <row r="70">
          <cell r="AB70" t="str">
            <v>A</v>
          </cell>
        </row>
        <row r="71">
          <cell r="AB71" t="str">
            <v>B</v>
          </cell>
        </row>
        <row r="72">
          <cell r="AB72" t="str">
            <v>C</v>
          </cell>
        </row>
        <row r="73">
          <cell r="AB73" t="str">
            <v>D</v>
          </cell>
        </row>
        <row r="74">
          <cell r="AB74" t="str">
            <v>E</v>
          </cell>
        </row>
        <row r="75">
          <cell r="AB75" t="str">
            <v>F</v>
          </cell>
        </row>
        <row r="76">
          <cell r="AB76" t="str">
            <v>G</v>
          </cell>
        </row>
        <row r="77">
          <cell r="AB77" t="str">
            <v>H</v>
          </cell>
        </row>
        <row r="78">
          <cell r="AB78" t="str">
            <v>I</v>
          </cell>
        </row>
        <row r="79">
          <cell r="AB79" t="str">
            <v>Y</v>
          </cell>
        </row>
        <row r="80">
          <cell r="AB80" t="str">
            <v>J</v>
          </cell>
        </row>
        <row r="81">
          <cell r="AB81" t="str">
            <v>K</v>
          </cell>
        </row>
        <row r="82">
          <cell r="AB82" t="str">
            <v>L</v>
          </cell>
        </row>
        <row r="83">
          <cell r="AB83" t="str">
            <v>M</v>
          </cell>
        </row>
        <row r="84">
          <cell r="AB84" t="str">
            <v>N</v>
          </cell>
        </row>
        <row r="85">
          <cell r="AB85" t="str">
            <v>O</v>
          </cell>
        </row>
        <row r="86">
          <cell r="AB86" t="str">
            <v>P</v>
          </cell>
        </row>
        <row r="87">
          <cell r="AB87" t="str">
            <v>R</v>
          </cell>
        </row>
        <row r="88">
          <cell r="AB88" t="str">
            <v>S</v>
          </cell>
        </row>
        <row r="89">
          <cell r="AB89" t="str">
            <v>T</v>
          </cell>
        </row>
        <row r="90">
          <cell r="AB90" t="str">
            <v>U</v>
          </cell>
        </row>
        <row r="91">
          <cell r="AB91" t="str">
            <v>V</v>
          </cell>
        </row>
        <row r="92">
          <cell r="AB92" t="str">
            <v>Z</v>
          </cell>
        </row>
        <row r="93">
          <cell r="AB93" t="str">
            <v>Q</v>
          </cell>
        </row>
        <row r="94">
          <cell r="AB94" t="str">
            <v>W</v>
          </cell>
        </row>
        <row r="95">
          <cell r="AB95" t="str">
            <v>X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kainiu lentele"/>
      <sheetName val="maksimalus ikainiai"/>
      <sheetName val="Vertybių nurašymo aktas"/>
      <sheetName val="Kuro,darbo užm. ir soc draud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Microsoft_Word_97_-_2003_Document1111111.doc"/><Relationship Id="rId4" Type="http://schemas.openxmlformats.org/officeDocument/2006/relationships/vmlDrawing" Target="../drawings/vmlDrawing2.vml"/><Relationship Id="rId9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1.emf"/><Relationship Id="rId5" Type="http://schemas.openxmlformats.org/officeDocument/2006/relationships/oleObject" Target="../embeddings/Microsoft_Word_97_-_2003_Document2222222.doc"/><Relationship Id="rId4" Type="http://schemas.openxmlformats.org/officeDocument/2006/relationships/vmlDrawing" Target="../drawings/vmlDrawing4.vml"/><Relationship Id="rId9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</sheetPr>
  <dimension ref="A1:AT182"/>
  <sheetViews>
    <sheetView tabSelected="1" showWhiteSpace="0" topLeftCell="B1" zoomScale="70" zoomScaleNormal="70" zoomScalePageLayoutView="60" workbookViewId="0">
      <selection activeCell="F121" sqref="F121:W121"/>
    </sheetView>
  </sheetViews>
  <sheetFormatPr defaultRowHeight="12.75" x14ac:dyDescent="0.2"/>
  <cols>
    <col min="1" max="1" width="2.140625" style="257" customWidth="1"/>
    <col min="2" max="2" width="6.28515625" style="258" customWidth="1"/>
    <col min="3" max="3" width="59.85546875" style="259" customWidth="1"/>
    <col min="4" max="4" width="10.28515625" style="260" bestFit="1" customWidth="1"/>
    <col min="5" max="5" width="12.140625" style="261" customWidth="1"/>
    <col min="6" max="6" width="9.28515625" style="257" customWidth="1"/>
    <col min="7" max="7" width="8" style="257" customWidth="1"/>
    <col min="8" max="8" width="8.5703125" style="257" customWidth="1"/>
    <col min="9" max="9" width="8.28515625" style="257" customWidth="1"/>
    <col min="10" max="10" width="9.28515625" style="257" customWidth="1"/>
    <col min="11" max="11" width="8.85546875" style="257" customWidth="1"/>
    <col min="12" max="12" width="8.5703125" style="257" customWidth="1"/>
    <col min="13" max="14" width="8.140625" style="257" customWidth="1"/>
    <col min="15" max="18" width="8.42578125" style="257" customWidth="1"/>
    <col min="19" max="19" width="8.42578125" style="121" customWidth="1"/>
    <col min="20" max="23" width="9" style="121" customWidth="1"/>
    <col min="24" max="24" width="16" style="122" customWidth="1"/>
    <col min="25" max="25" width="16" style="124" customWidth="1"/>
    <col min="26" max="26" width="16" style="125" customWidth="1"/>
    <col min="27" max="27" width="13.42578125" style="257" customWidth="1"/>
    <col min="28" max="28" width="9.140625" style="257"/>
    <col min="29" max="29" width="10.5703125" style="257" customWidth="1"/>
    <col min="30" max="16384" width="9.140625" style="257"/>
  </cols>
  <sheetData>
    <row r="1" spans="2:26" s="121" customFormat="1" ht="15" x14ac:dyDescent="0.2">
      <c r="B1" s="340"/>
      <c r="C1" s="341"/>
      <c r="D1" s="342"/>
      <c r="E1" s="342"/>
      <c r="F1" s="343"/>
      <c r="G1" s="344"/>
      <c r="H1" s="344"/>
      <c r="I1" s="344"/>
      <c r="J1" s="344"/>
      <c r="K1" s="344"/>
      <c r="L1" s="344"/>
      <c r="M1" s="344"/>
      <c r="N1" s="344"/>
      <c r="O1" s="344"/>
      <c r="P1" s="344"/>
      <c r="X1" s="122"/>
      <c r="Y1" s="123"/>
      <c r="Z1" s="345" t="s">
        <v>269</v>
      </c>
    </row>
    <row r="2" spans="2:26" s="121" customFormat="1" ht="15.75" x14ac:dyDescent="0.2">
      <c r="B2" s="340"/>
      <c r="C2" s="341"/>
      <c r="D2" s="528"/>
      <c r="E2" s="528"/>
      <c r="F2" s="528"/>
      <c r="G2" s="528"/>
      <c r="H2" s="528"/>
      <c r="I2" s="528"/>
      <c r="J2" s="528"/>
      <c r="K2" s="344"/>
      <c r="L2" s="344"/>
      <c r="M2" s="344"/>
      <c r="N2" s="344"/>
      <c r="O2" s="344"/>
      <c r="P2" s="344"/>
      <c r="X2" s="122"/>
      <c r="Y2" s="346"/>
    </row>
    <row r="3" spans="2:26" s="121" customFormat="1" ht="15.75" x14ac:dyDescent="0.2">
      <c r="B3" s="340"/>
      <c r="C3" s="341"/>
      <c r="D3" s="523"/>
      <c r="E3" s="523"/>
      <c r="F3" s="523"/>
      <c r="G3" s="523"/>
      <c r="H3" s="523"/>
      <c r="I3" s="523"/>
      <c r="J3" s="523"/>
      <c r="K3" s="344"/>
      <c r="L3" s="344"/>
      <c r="M3" s="344"/>
      <c r="N3" s="344"/>
      <c r="O3" s="344"/>
      <c r="P3" s="344"/>
      <c r="Q3" s="344"/>
      <c r="R3" s="347"/>
      <c r="X3" s="122"/>
      <c r="Y3" s="124"/>
      <c r="Z3" s="125"/>
    </row>
    <row r="4" spans="2:26" s="121" customFormat="1" ht="15" x14ac:dyDescent="0.2">
      <c r="B4" s="340"/>
      <c r="C4" s="630" t="s">
        <v>353</v>
      </c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  <c r="X4" s="630"/>
      <c r="Y4" s="630"/>
      <c r="Z4" s="630"/>
    </row>
    <row r="5" spans="2:26" s="121" customFormat="1" ht="15" x14ac:dyDescent="0.2">
      <c r="B5" s="340"/>
      <c r="C5" s="619" t="s">
        <v>252</v>
      </c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</row>
    <row r="6" spans="2:26" s="121" customFormat="1" ht="15" x14ac:dyDescent="0.2">
      <c r="B6" s="340"/>
      <c r="C6" s="341"/>
      <c r="D6" s="524"/>
      <c r="E6" s="524"/>
      <c r="F6" s="52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7"/>
      <c r="X6" s="122"/>
      <c r="Y6" s="124"/>
      <c r="Z6" s="125"/>
    </row>
    <row r="7" spans="2:26" s="121" customFormat="1" ht="15.75" customHeight="1" x14ac:dyDescent="0.2">
      <c r="B7" s="340"/>
      <c r="C7" s="620" t="s">
        <v>354</v>
      </c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</row>
    <row r="8" spans="2:26" s="121" customFormat="1" ht="15" x14ac:dyDescent="0.2">
      <c r="B8" s="340"/>
      <c r="C8" s="619" t="s">
        <v>253</v>
      </c>
      <c r="D8" s="619"/>
      <c r="E8" s="619"/>
      <c r="F8" s="619"/>
      <c r="G8" s="619"/>
      <c r="H8" s="619"/>
      <c r="I8" s="619"/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</row>
    <row r="9" spans="2:26" s="121" customFormat="1" ht="15.75" x14ac:dyDescent="0.2">
      <c r="B9" s="340"/>
      <c r="C9" s="348"/>
      <c r="D9" s="348"/>
      <c r="E9" s="349"/>
      <c r="F9" s="344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347"/>
      <c r="X9" s="122"/>
      <c r="Y9" s="124"/>
      <c r="Z9" s="125"/>
    </row>
    <row r="10" spans="2:26" s="121" customFormat="1" ht="15.75" x14ac:dyDescent="0.2">
      <c r="B10" s="340"/>
      <c r="C10" s="621" t="s">
        <v>355</v>
      </c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</row>
    <row r="11" spans="2:26" s="126" customFormat="1" ht="19.5" customHeight="1" thickBot="1" x14ac:dyDescent="0.25">
      <c r="B11" s="340"/>
      <c r="C11" s="619" t="s">
        <v>254</v>
      </c>
      <c r="D11" s="619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</row>
    <row r="12" spans="2:26" s="126" customFormat="1" ht="19.5" customHeight="1" thickBot="1" x14ac:dyDescent="0.25">
      <c r="B12" s="340"/>
      <c r="C12" s="350" t="s">
        <v>341</v>
      </c>
      <c r="D12" s="351"/>
      <c r="E12" s="352"/>
      <c r="F12" s="353"/>
      <c r="G12" s="353"/>
      <c r="H12" s="353"/>
      <c r="I12" s="353"/>
      <c r="J12" s="353"/>
      <c r="K12" s="353"/>
      <c r="L12" s="353"/>
      <c r="M12" s="353"/>
      <c r="N12" s="353"/>
      <c r="O12" s="353"/>
      <c r="P12" s="353"/>
      <c r="Q12" s="353"/>
      <c r="R12" s="353"/>
      <c r="S12" s="353"/>
      <c r="T12" s="353"/>
      <c r="U12" s="353"/>
      <c r="V12" s="353"/>
      <c r="W12" s="353"/>
      <c r="X12" s="353"/>
      <c r="Y12" s="353"/>
      <c r="Z12" s="353"/>
    </row>
    <row r="13" spans="2:26" s="126" customFormat="1" ht="19.5" customHeight="1" thickBot="1" x14ac:dyDescent="0.25">
      <c r="B13" s="340"/>
      <c r="C13" s="350" t="s">
        <v>342</v>
      </c>
      <c r="D13" s="351"/>
      <c r="E13" s="354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</row>
    <row r="14" spans="2:26" s="126" customFormat="1" ht="21" customHeight="1" thickBot="1" x14ac:dyDescent="0.25">
      <c r="B14" s="340"/>
      <c r="C14" s="355" t="s">
        <v>343</v>
      </c>
      <c r="D14" s="348"/>
      <c r="E14" s="356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7"/>
      <c r="S14" s="357"/>
      <c r="T14" s="357"/>
      <c r="U14" s="357"/>
      <c r="V14" s="357"/>
      <c r="W14" s="357"/>
    </row>
    <row r="15" spans="2:26" s="126" customFormat="1" ht="21" customHeight="1" x14ac:dyDescent="0.2">
      <c r="B15" s="340"/>
      <c r="C15" s="348"/>
      <c r="D15" s="348"/>
      <c r="E15" s="349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7"/>
      <c r="S15" s="357"/>
      <c r="T15" s="357"/>
      <c r="U15" s="357"/>
      <c r="V15" s="357"/>
      <c r="W15" s="357"/>
    </row>
    <row r="16" spans="2:26" s="121" customFormat="1" ht="21" customHeight="1" thickBot="1" x14ac:dyDescent="0.25">
      <c r="B16" s="525"/>
      <c r="C16" s="526"/>
      <c r="D16" s="348"/>
      <c r="E16" s="349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7"/>
      <c r="X16" s="122"/>
      <c r="Y16" s="124"/>
      <c r="Z16" s="125"/>
    </row>
    <row r="17" spans="1:46" s="121" customFormat="1" ht="15" customHeight="1" x14ac:dyDescent="0.2">
      <c r="B17" s="536" t="s">
        <v>22</v>
      </c>
      <c r="C17" s="624" t="s">
        <v>19</v>
      </c>
      <c r="D17" s="624" t="s">
        <v>18</v>
      </c>
      <c r="E17" s="622"/>
      <c r="F17" s="539" t="s">
        <v>344</v>
      </c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0"/>
      <c r="R17" s="540"/>
      <c r="S17" s="540"/>
      <c r="T17" s="540"/>
      <c r="U17" s="540"/>
      <c r="V17" s="540"/>
      <c r="W17" s="541"/>
      <c r="X17" s="610" t="s">
        <v>345</v>
      </c>
      <c r="Y17" s="607" t="s">
        <v>347</v>
      </c>
      <c r="Z17" s="624" t="s">
        <v>346</v>
      </c>
    </row>
    <row r="18" spans="1:46" s="121" customFormat="1" ht="15" customHeight="1" thickBot="1" x14ac:dyDescent="0.25">
      <c r="B18" s="537"/>
      <c r="C18" s="625"/>
      <c r="D18" s="625"/>
      <c r="E18" s="623"/>
      <c r="F18" s="542"/>
      <c r="G18" s="543"/>
      <c r="H18" s="543"/>
      <c r="I18" s="543"/>
      <c r="J18" s="543"/>
      <c r="K18" s="543"/>
      <c r="L18" s="543"/>
      <c r="M18" s="543"/>
      <c r="N18" s="543"/>
      <c r="O18" s="543"/>
      <c r="P18" s="543"/>
      <c r="Q18" s="543"/>
      <c r="R18" s="543"/>
      <c r="S18" s="543"/>
      <c r="T18" s="543"/>
      <c r="U18" s="543"/>
      <c r="V18" s="543"/>
      <c r="W18" s="544"/>
      <c r="X18" s="611"/>
      <c r="Y18" s="608"/>
      <c r="Z18" s="625"/>
    </row>
    <row r="19" spans="1:46" s="121" customFormat="1" ht="20.100000000000001" customHeight="1" thickBot="1" x14ac:dyDescent="0.25">
      <c r="A19" s="127"/>
      <c r="B19" s="537"/>
      <c r="C19" s="625"/>
      <c r="D19" s="625"/>
      <c r="E19" s="128" t="s">
        <v>77</v>
      </c>
      <c r="F19" s="370">
        <v>32</v>
      </c>
      <c r="G19" s="130">
        <v>40</v>
      </c>
      <c r="H19" s="130">
        <v>50</v>
      </c>
      <c r="I19" s="130" t="s">
        <v>76</v>
      </c>
      <c r="J19" s="130">
        <v>70</v>
      </c>
      <c r="K19" s="130">
        <v>80</v>
      </c>
      <c r="L19" s="130">
        <v>100</v>
      </c>
      <c r="M19" s="130">
        <v>125</v>
      </c>
      <c r="N19" s="130">
        <v>150</v>
      </c>
      <c r="O19" s="131" t="s">
        <v>76</v>
      </c>
      <c r="P19" s="130">
        <v>200</v>
      </c>
      <c r="Q19" s="130">
        <v>250</v>
      </c>
      <c r="R19" s="130">
        <v>300</v>
      </c>
      <c r="S19" s="130">
        <v>350</v>
      </c>
      <c r="T19" s="130">
        <v>400</v>
      </c>
      <c r="U19" s="361">
        <v>500</v>
      </c>
      <c r="V19" s="129">
        <v>600</v>
      </c>
      <c r="W19" s="134">
        <v>700</v>
      </c>
      <c r="X19" s="611"/>
      <c r="Y19" s="608"/>
      <c r="Z19" s="625"/>
    </row>
    <row r="20" spans="1:46" s="121" customFormat="1" ht="20.100000000000001" customHeight="1" thickBot="1" x14ac:dyDescent="0.25">
      <c r="A20" s="127"/>
      <c r="B20" s="538"/>
      <c r="C20" s="626"/>
      <c r="D20" s="626"/>
      <c r="E20" s="132" t="s">
        <v>78</v>
      </c>
      <c r="F20" s="371">
        <v>32</v>
      </c>
      <c r="G20" s="133">
        <v>40</v>
      </c>
      <c r="H20" s="367">
        <v>50</v>
      </c>
      <c r="I20" s="368">
        <v>63</v>
      </c>
      <c r="J20" s="368">
        <v>75</v>
      </c>
      <c r="K20" s="368">
        <v>90</v>
      </c>
      <c r="L20" s="368">
        <v>110</v>
      </c>
      <c r="M20" s="368">
        <v>125</v>
      </c>
      <c r="N20" s="369" t="s">
        <v>76</v>
      </c>
      <c r="O20" s="367">
        <v>160</v>
      </c>
      <c r="P20" s="368">
        <v>225</v>
      </c>
      <c r="Q20" s="367">
        <v>250</v>
      </c>
      <c r="R20" s="368">
        <v>315</v>
      </c>
      <c r="S20" s="368">
        <v>355</v>
      </c>
      <c r="T20" s="368">
        <v>400</v>
      </c>
      <c r="U20" s="375" t="s">
        <v>76</v>
      </c>
      <c r="V20" s="367" t="s">
        <v>76</v>
      </c>
      <c r="W20" s="362" t="s">
        <v>76</v>
      </c>
      <c r="X20" s="612"/>
      <c r="Y20" s="609"/>
      <c r="Z20" s="626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</row>
    <row r="21" spans="1:46" s="121" customFormat="1" ht="30" customHeight="1" thickBot="1" x14ac:dyDescent="0.25">
      <c r="B21" s="533" t="s">
        <v>7</v>
      </c>
      <c r="C21" s="137" t="s">
        <v>233</v>
      </c>
      <c r="D21" s="138" t="s">
        <v>86</v>
      </c>
      <c r="E21" s="139">
        <v>1</v>
      </c>
      <c r="F21" s="613">
        <v>35</v>
      </c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4"/>
      <c r="R21" s="614"/>
      <c r="S21" s="614"/>
      <c r="T21" s="614"/>
      <c r="U21" s="614"/>
      <c r="V21" s="614"/>
      <c r="W21" s="615"/>
      <c r="X21" s="284">
        <f>F21</f>
        <v>35</v>
      </c>
      <c r="Y21" s="141">
        <v>0.06</v>
      </c>
      <c r="Z21" s="284">
        <f>X21*Y21</f>
        <v>2.1</v>
      </c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</row>
    <row r="22" spans="1:46" s="135" customFormat="1" ht="12.75" customHeight="1" thickTop="1" x14ac:dyDescent="0.2">
      <c r="B22" s="534"/>
      <c r="C22" s="144" t="s">
        <v>24</v>
      </c>
      <c r="D22" s="145"/>
      <c r="E22" s="146"/>
      <c r="F22" s="545"/>
      <c r="G22" s="546"/>
      <c r="H22" s="546"/>
      <c r="I22" s="546"/>
      <c r="J22" s="546"/>
      <c r="K22" s="546"/>
      <c r="L22" s="546"/>
      <c r="M22" s="546"/>
      <c r="N22" s="546"/>
      <c r="O22" s="546"/>
      <c r="P22" s="546"/>
      <c r="Q22" s="546"/>
      <c r="R22" s="546"/>
      <c r="S22" s="546"/>
      <c r="T22" s="546"/>
      <c r="U22" s="546"/>
      <c r="V22" s="546"/>
      <c r="W22" s="547"/>
      <c r="X22" s="147"/>
      <c r="Y22" s="148"/>
      <c r="Z22" s="504"/>
    </row>
    <row r="23" spans="1:46" s="135" customFormat="1" ht="15" customHeight="1" x14ac:dyDescent="0.2">
      <c r="B23" s="534"/>
      <c r="C23" s="150" t="s">
        <v>33</v>
      </c>
      <c r="D23" s="145"/>
      <c r="E23" s="146"/>
      <c r="F23" s="548"/>
      <c r="G23" s="549"/>
      <c r="H23" s="549"/>
      <c r="I23" s="549"/>
      <c r="J23" s="549"/>
      <c r="K23" s="549"/>
      <c r="L23" s="549"/>
      <c r="M23" s="549"/>
      <c r="N23" s="549"/>
      <c r="O23" s="549"/>
      <c r="P23" s="549"/>
      <c r="Q23" s="549"/>
      <c r="R23" s="549"/>
      <c r="S23" s="549"/>
      <c r="T23" s="549"/>
      <c r="U23" s="549"/>
      <c r="V23" s="549"/>
      <c r="W23" s="550"/>
      <c r="X23" s="147"/>
      <c r="Y23" s="148"/>
      <c r="Z23" s="504"/>
    </row>
    <row r="24" spans="1:46" s="135" customFormat="1" ht="15" customHeight="1" x14ac:dyDescent="0.2">
      <c r="B24" s="534"/>
      <c r="C24" s="150" t="s">
        <v>23</v>
      </c>
      <c r="D24" s="145"/>
      <c r="E24" s="146"/>
      <c r="F24" s="548"/>
      <c r="G24" s="549"/>
      <c r="H24" s="549"/>
      <c r="I24" s="549"/>
      <c r="J24" s="549"/>
      <c r="K24" s="549"/>
      <c r="L24" s="549"/>
      <c r="M24" s="549"/>
      <c r="N24" s="549"/>
      <c r="O24" s="549"/>
      <c r="P24" s="549"/>
      <c r="Q24" s="549"/>
      <c r="R24" s="549"/>
      <c r="S24" s="549"/>
      <c r="T24" s="549"/>
      <c r="U24" s="549"/>
      <c r="V24" s="549"/>
      <c r="W24" s="550"/>
      <c r="X24" s="147"/>
      <c r="Y24" s="148"/>
      <c r="Z24" s="504"/>
    </row>
    <row r="25" spans="1:46" s="135" customFormat="1" ht="15" customHeight="1" thickBot="1" x14ac:dyDescent="0.25">
      <c r="B25" s="535"/>
      <c r="C25" s="151" t="s">
        <v>34</v>
      </c>
      <c r="D25" s="152"/>
      <c r="E25" s="153"/>
      <c r="F25" s="551"/>
      <c r="G25" s="552"/>
      <c r="H25" s="552"/>
      <c r="I25" s="552"/>
      <c r="J25" s="552"/>
      <c r="K25" s="552"/>
      <c r="L25" s="552"/>
      <c r="M25" s="552"/>
      <c r="N25" s="552"/>
      <c r="O25" s="552"/>
      <c r="P25" s="552"/>
      <c r="Q25" s="552"/>
      <c r="R25" s="552"/>
      <c r="S25" s="552"/>
      <c r="T25" s="552"/>
      <c r="U25" s="552"/>
      <c r="V25" s="552"/>
      <c r="W25" s="553"/>
      <c r="X25" s="154"/>
      <c r="Y25" s="148"/>
      <c r="Z25" s="504"/>
    </row>
    <row r="26" spans="1:46" s="121" customFormat="1" ht="30" customHeight="1" thickBot="1" x14ac:dyDescent="0.25">
      <c r="B26" s="533" t="s">
        <v>0</v>
      </c>
      <c r="C26" s="137" t="s">
        <v>234</v>
      </c>
      <c r="D26" s="138" t="s">
        <v>86</v>
      </c>
      <c r="E26" s="139">
        <v>1</v>
      </c>
      <c r="F26" s="613">
        <v>55</v>
      </c>
      <c r="G26" s="614"/>
      <c r="H26" s="614"/>
      <c r="I26" s="614"/>
      <c r="J26" s="614"/>
      <c r="K26" s="614"/>
      <c r="L26" s="614"/>
      <c r="M26" s="614"/>
      <c r="N26" s="614"/>
      <c r="O26" s="614"/>
      <c r="P26" s="614"/>
      <c r="Q26" s="614"/>
      <c r="R26" s="614"/>
      <c r="S26" s="614"/>
      <c r="T26" s="614"/>
      <c r="U26" s="614"/>
      <c r="V26" s="614"/>
      <c r="W26" s="615"/>
      <c r="X26" s="284">
        <f>F26</f>
        <v>55</v>
      </c>
      <c r="Y26" s="141">
        <v>0.03</v>
      </c>
      <c r="Z26" s="284">
        <f>X26*Y26</f>
        <v>1.65</v>
      </c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</row>
    <row r="27" spans="1:46" s="135" customFormat="1" ht="12.75" customHeight="1" thickTop="1" x14ac:dyDescent="0.2">
      <c r="B27" s="534"/>
      <c r="C27" s="144" t="s">
        <v>24</v>
      </c>
      <c r="D27" s="145"/>
      <c r="E27" s="155"/>
      <c r="F27" s="545"/>
      <c r="G27" s="546"/>
      <c r="H27" s="546"/>
      <c r="I27" s="546"/>
      <c r="J27" s="546"/>
      <c r="K27" s="546"/>
      <c r="L27" s="546"/>
      <c r="M27" s="546"/>
      <c r="N27" s="546"/>
      <c r="O27" s="546"/>
      <c r="P27" s="546"/>
      <c r="Q27" s="546"/>
      <c r="R27" s="546"/>
      <c r="S27" s="546"/>
      <c r="T27" s="546"/>
      <c r="U27" s="546"/>
      <c r="V27" s="546"/>
      <c r="W27" s="547"/>
      <c r="X27" s="147"/>
      <c r="Y27" s="148"/>
      <c r="Z27" s="149"/>
    </row>
    <row r="28" spans="1:46" s="135" customFormat="1" ht="30" customHeight="1" x14ac:dyDescent="0.2">
      <c r="B28" s="534"/>
      <c r="C28" s="150" t="s">
        <v>44</v>
      </c>
      <c r="D28" s="145"/>
      <c r="E28" s="155"/>
      <c r="F28" s="548"/>
      <c r="G28" s="549"/>
      <c r="H28" s="549"/>
      <c r="I28" s="549"/>
      <c r="J28" s="549"/>
      <c r="K28" s="549"/>
      <c r="L28" s="549"/>
      <c r="M28" s="549"/>
      <c r="N28" s="549"/>
      <c r="O28" s="549"/>
      <c r="P28" s="549"/>
      <c r="Q28" s="549"/>
      <c r="R28" s="549"/>
      <c r="S28" s="549"/>
      <c r="T28" s="549"/>
      <c r="U28" s="549"/>
      <c r="V28" s="549"/>
      <c r="W28" s="550"/>
      <c r="X28" s="147"/>
      <c r="Y28" s="148"/>
      <c r="Z28" s="149"/>
    </row>
    <row r="29" spans="1:46" s="135" customFormat="1" ht="15" customHeight="1" thickBot="1" x14ac:dyDescent="0.25">
      <c r="B29" s="535"/>
      <c r="C29" s="151" t="s">
        <v>26</v>
      </c>
      <c r="D29" s="152"/>
      <c r="E29" s="156"/>
      <c r="F29" s="551"/>
      <c r="G29" s="552"/>
      <c r="H29" s="552"/>
      <c r="I29" s="552"/>
      <c r="J29" s="552"/>
      <c r="K29" s="552"/>
      <c r="L29" s="552"/>
      <c r="M29" s="552"/>
      <c r="N29" s="552"/>
      <c r="O29" s="552"/>
      <c r="P29" s="552"/>
      <c r="Q29" s="552"/>
      <c r="R29" s="552"/>
      <c r="S29" s="552"/>
      <c r="T29" s="552"/>
      <c r="U29" s="552"/>
      <c r="V29" s="552"/>
      <c r="W29" s="553"/>
      <c r="X29" s="154"/>
      <c r="Y29" s="148"/>
      <c r="Z29" s="149"/>
    </row>
    <row r="30" spans="1:46" s="157" customFormat="1" ht="30" customHeight="1" thickBot="1" x14ac:dyDescent="0.25">
      <c r="B30" s="158" t="s">
        <v>8</v>
      </c>
      <c r="C30" s="137" t="s">
        <v>235</v>
      </c>
      <c r="D30" s="138" t="s">
        <v>126</v>
      </c>
      <c r="E30" s="139"/>
      <c r="F30" s="616" t="s">
        <v>140</v>
      </c>
      <c r="G30" s="617"/>
      <c r="H30" s="617"/>
      <c r="I30" s="617"/>
      <c r="J30" s="617"/>
      <c r="K30" s="617"/>
      <c r="L30" s="617"/>
      <c r="M30" s="617"/>
      <c r="N30" s="617"/>
      <c r="O30" s="617"/>
      <c r="P30" s="617"/>
      <c r="Q30" s="617"/>
      <c r="R30" s="617"/>
      <c r="S30" s="617"/>
      <c r="T30" s="617"/>
      <c r="U30" s="617"/>
      <c r="V30" s="617"/>
      <c r="W30" s="618"/>
      <c r="X30" s="281" t="s">
        <v>140</v>
      </c>
      <c r="Y30" s="282" t="s">
        <v>140</v>
      </c>
      <c r="Z30" s="283" t="s">
        <v>140</v>
      </c>
    </row>
    <row r="31" spans="1:46" s="121" customFormat="1" ht="20.100000000000001" customHeight="1" thickTop="1" x14ac:dyDescent="0.2">
      <c r="B31" s="159" t="s">
        <v>55</v>
      </c>
      <c r="C31" s="160" t="s">
        <v>13</v>
      </c>
      <c r="D31" s="161" t="s">
        <v>127</v>
      </c>
      <c r="E31" s="308">
        <v>1</v>
      </c>
      <c r="F31" s="588">
        <v>15</v>
      </c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90"/>
      <c r="X31" s="289">
        <f t="shared" ref="X31:X42" si="0">F31</f>
        <v>15</v>
      </c>
      <c r="Y31" s="299">
        <v>5.7999999999999996E-3</v>
      </c>
      <c r="Z31" s="289">
        <f>X31*Y31</f>
        <v>8.6999999999999994E-2</v>
      </c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</row>
    <row r="32" spans="1:46" s="121" customFormat="1" ht="20.100000000000001" customHeight="1" x14ac:dyDescent="0.2">
      <c r="B32" s="159" t="s">
        <v>56</v>
      </c>
      <c r="C32" s="160" t="s">
        <v>71</v>
      </c>
      <c r="D32" s="162" t="s">
        <v>127</v>
      </c>
      <c r="E32" s="309">
        <v>1</v>
      </c>
      <c r="F32" s="585">
        <v>12</v>
      </c>
      <c r="G32" s="586"/>
      <c r="H32" s="586"/>
      <c r="I32" s="586"/>
      <c r="J32" s="586"/>
      <c r="K32" s="586"/>
      <c r="L32" s="586"/>
      <c r="M32" s="586"/>
      <c r="N32" s="586"/>
      <c r="O32" s="586"/>
      <c r="P32" s="586"/>
      <c r="Q32" s="586"/>
      <c r="R32" s="586"/>
      <c r="S32" s="586"/>
      <c r="T32" s="586"/>
      <c r="U32" s="586"/>
      <c r="V32" s="586"/>
      <c r="W32" s="587"/>
      <c r="X32" s="290">
        <f t="shared" si="0"/>
        <v>12</v>
      </c>
      <c r="Y32" s="300">
        <v>1.8E-3</v>
      </c>
      <c r="Z32" s="290">
        <f>X32*Y32</f>
        <v>2.1600000000000001E-2</v>
      </c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</row>
    <row r="33" spans="1:46" s="121" customFormat="1" ht="20.100000000000001" customHeight="1" x14ac:dyDescent="0.2">
      <c r="B33" s="159" t="s">
        <v>57</v>
      </c>
      <c r="C33" s="160" t="s">
        <v>87</v>
      </c>
      <c r="D33" s="162" t="s">
        <v>138</v>
      </c>
      <c r="E33" s="309">
        <v>1</v>
      </c>
      <c r="F33" s="558">
        <v>15</v>
      </c>
      <c r="G33" s="559"/>
      <c r="H33" s="559"/>
      <c r="I33" s="559"/>
      <c r="J33" s="559"/>
      <c r="K33" s="559"/>
      <c r="L33" s="559"/>
      <c r="M33" s="559"/>
      <c r="N33" s="559"/>
      <c r="O33" s="559"/>
      <c r="P33" s="559"/>
      <c r="Q33" s="559"/>
      <c r="R33" s="559"/>
      <c r="S33" s="559"/>
      <c r="T33" s="559"/>
      <c r="U33" s="559"/>
      <c r="V33" s="559"/>
      <c r="W33" s="560"/>
      <c r="X33" s="290">
        <f t="shared" si="0"/>
        <v>15</v>
      </c>
      <c r="Y33" s="300">
        <v>2.0000000000000001E-4</v>
      </c>
      <c r="Z33" s="290">
        <f t="shared" ref="Z33:Z41" si="1">X33*Y33</f>
        <v>3.0000000000000001E-3</v>
      </c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</row>
    <row r="34" spans="1:46" s="121" customFormat="1" ht="20.100000000000001" customHeight="1" x14ac:dyDescent="0.2">
      <c r="B34" s="159" t="s">
        <v>58</v>
      </c>
      <c r="C34" s="163" t="s">
        <v>14</v>
      </c>
      <c r="D34" s="162" t="s">
        <v>139</v>
      </c>
      <c r="E34" s="309">
        <v>1</v>
      </c>
      <c r="F34" s="558">
        <v>2</v>
      </c>
      <c r="G34" s="559"/>
      <c r="H34" s="559"/>
      <c r="I34" s="559"/>
      <c r="J34" s="559"/>
      <c r="K34" s="559"/>
      <c r="L34" s="559"/>
      <c r="M34" s="559"/>
      <c r="N34" s="559"/>
      <c r="O34" s="559"/>
      <c r="P34" s="559"/>
      <c r="Q34" s="559"/>
      <c r="R34" s="559"/>
      <c r="S34" s="559"/>
      <c r="T34" s="559"/>
      <c r="U34" s="559"/>
      <c r="V34" s="559"/>
      <c r="W34" s="560"/>
      <c r="X34" s="290">
        <f t="shared" si="0"/>
        <v>2</v>
      </c>
      <c r="Y34" s="300">
        <v>8.9999999999999998E-4</v>
      </c>
      <c r="Z34" s="290">
        <f t="shared" si="1"/>
        <v>1.8E-3</v>
      </c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</row>
    <row r="35" spans="1:46" s="121" customFormat="1" ht="20.100000000000001" customHeight="1" x14ac:dyDescent="0.2">
      <c r="B35" s="159" t="s">
        <v>59</v>
      </c>
      <c r="C35" s="160" t="s">
        <v>15</v>
      </c>
      <c r="D35" s="162" t="s">
        <v>138</v>
      </c>
      <c r="E35" s="309">
        <v>1</v>
      </c>
      <c r="F35" s="558">
        <v>5</v>
      </c>
      <c r="G35" s="559"/>
      <c r="H35" s="559"/>
      <c r="I35" s="559"/>
      <c r="J35" s="559"/>
      <c r="K35" s="559"/>
      <c r="L35" s="559"/>
      <c r="M35" s="559"/>
      <c r="N35" s="559"/>
      <c r="O35" s="559"/>
      <c r="P35" s="559"/>
      <c r="Q35" s="559"/>
      <c r="R35" s="559"/>
      <c r="S35" s="559"/>
      <c r="T35" s="559"/>
      <c r="U35" s="559"/>
      <c r="V35" s="559"/>
      <c r="W35" s="560"/>
      <c r="X35" s="290">
        <f t="shared" si="0"/>
        <v>5</v>
      </c>
      <c r="Y35" s="300">
        <v>1E-4</v>
      </c>
      <c r="Z35" s="290">
        <f t="shared" si="1"/>
        <v>5.0000000000000001E-4</v>
      </c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</row>
    <row r="36" spans="1:46" s="121" customFormat="1" ht="20.100000000000001" customHeight="1" x14ac:dyDescent="0.2">
      <c r="B36" s="159" t="s">
        <v>60</v>
      </c>
      <c r="C36" s="160" t="s">
        <v>32</v>
      </c>
      <c r="D36" s="162" t="s">
        <v>119</v>
      </c>
      <c r="E36" s="309">
        <v>1</v>
      </c>
      <c r="F36" s="558">
        <v>3</v>
      </c>
      <c r="G36" s="559"/>
      <c r="H36" s="559"/>
      <c r="I36" s="559"/>
      <c r="J36" s="559"/>
      <c r="K36" s="559"/>
      <c r="L36" s="559"/>
      <c r="M36" s="559"/>
      <c r="N36" s="559"/>
      <c r="O36" s="559"/>
      <c r="P36" s="559"/>
      <c r="Q36" s="559"/>
      <c r="R36" s="559"/>
      <c r="S36" s="559"/>
      <c r="T36" s="559"/>
      <c r="U36" s="559"/>
      <c r="V36" s="559"/>
      <c r="W36" s="560"/>
      <c r="X36" s="290">
        <f t="shared" si="0"/>
        <v>3</v>
      </c>
      <c r="Y36" s="300">
        <v>1E-4</v>
      </c>
      <c r="Z36" s="290">
        <f t="shared" si="1"/>
        <v>3.0000000000000003E-4</v>
      </c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</row>
    <row r="37" spans="1:46" s="121" customFormat="1" ht="20.100000000000001" customHeight="1" x14ac:dyDescent="0.2">
      <c r="B37" s="159" t="s">
        <v>61</v>
      </c>
      <c r="C37" s="160" t="s">
        <v>31</v>
      </c>
      <c r="D37" s="162" t="s">
        <v>119</v>
      </c>
      <c r="E37" s="309">
        <v>1</v>
      </c>
      <c r="F37" s="558">
        <v>4</v>
      </c>
      <c r="G37" s="559"/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60"/>
      <c r="X37" s="290">
        <f t="shared" si="0"/>
        <v>4</v>
      </c>
      <c r="Y37" s="300">
        <v>1E-4</v>
      </c>
      <c r="Z37" s="290">
        <f t="shared" si="1"/>
        <v>4.0000000000000002E-4</v>
      </c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</row>
    <row r="38" spans="1:46" s="121" customFormat="1" ht="20.100000000000001" customHeight="1" x14ac:dyDescent="0.2">
      <c r="B38" s="159" t="s">
        <v>62</v>
      </c>
      <c r="C38" s="160" t="s">
        <v>16</v>
      </c>
      <c r="D38" s="162" t="s">
        <v>127</v>
      </c>
      <c r="E38" s="309">
        <v>1</v>
      </c>
      <c r="F38" s="558">
        <v>10</v>
      </c>
      <c r="G38" s="559"/>
      <c r="H38" s="559"/>
      <c r="I38" s="559"/>
      <c r="J38" s="559"/>
      <c r="K38" s="559"/>
      <c r="L38" s="559"/>
      <c r="M38" s="559"/>
      <c r="N38" s="559"/>
      <c r="O38" s="559"/>
      <c r="P38" s="559"/>
      <c r="Q38" s="559"/>
      <c r="R38" s="559"/>
      <c r="S38" s="559"/>
      <c r="T38" s="559"/>
      <c r="U38" s="559"/>
      <c r="V38" s="559"/>
      <c r="W38" s="560"/>
      <c r="X38" s="290">
        <f t="shared" si="0"/>
        <v>10</v>
      </c>
      <c r="Y38" s="300">
        <v>1E-4</v>
      </c>
      <c r="Z38" s="290">
        <f t="shared" si="1"/>
        <v>1E-3</v>
      </c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</row>
    <row r="39" spans="1:46" s="121" customFormat="1" ht="20.100000000000001" customHeight="1" x14ac:dyDescent="0.2">
      <c r="B39" s="159" t="s">
        <v>74</v>
      </c>
      <c r="C39" s="160" t="s">
        <v>17</v>
      </c>
      <c r="D39" s="162" t="s">
        <v>138</v>
      </c>
      <c r="E39" s="309">
        <v>1</v>
      </c>
      <c r="F39" s="558">
        <v>8</v>
      </c>
      <c r="G39" s="559"/>
      <c r="H39" s="559"/>
      <c r="I39" s="559"/>
      <c r="J39" s="559"/>
      <c r="K39" s="559"/>
      <c r="L39" s="559"/>
      <c r="M39" s="559"/>
      <c r="N39" s="559"/>
      <c r="O39" s="559"/>
      <c r="P39" s="559"/>
      <c r="Q39" s="559"/>
      <c r="R39" s="559"/>
      <c r="S39" s="559"/>
      <c r="T39" s="559"/>
      <c r="U39" s="559"/>
      <c r="V39" s="559"/>
      <c r="W39" s="560"/>
      <c r="X39" s="290">
        <f t="shared" si="0"/>
        <v>8</v>
      </c>
      <c r="Y39" s="300">
        <v>1E-4</v>
      </c>
      <c r="Z39" s="290">
        <f t="shared" si="1"/>
        <v>8.0000000000000004E-4</v>
      </c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</row>
    <row r="40" spans="1:46" s="121" customFormat="1" ht="20.100000000000001" customHeight="1" x14ac:dyDescent="0.2">
      <c r="B40" s="159" t="s">
        <v>75</v>
      </c>
      <c r="C40" s="160" t="s">
        <v>88</v>
      </c>
      <c r="D40" s="162" t="s">
        <v>139</v>
      </c>
      <c r="E40" s="310">
        <v>1</v>
      </c>
      <c r="F40" s="558">
        <v>5</v>
      </c>
      <c r="G40" s="559"/>
      <c r="H40" s="559"/>
      <c r="I40" s="559"/>
      <c r="J40" s="559"/>
      <c r="K40" s="559"/>
      <c r="L40" s="559"/>
      <c r="M40" s="559"/>
      <c r="N40" s="559"/>
      <c r="O40" s="559"/>
      <c r="P40" s="559"/>
      <c r="Q40" s="559"/>
      <c r="R40" s="559"/>
      <c r="S40" s="559"/>
      <c r="T40" s="559"/>
      <c r="U40" s="559"/>
      <c r="V40" s="559"/>
      <c r="W40" s="560"/>
      <c r="X40" s="290">
        <f t="shared" si="0"/>
        <v>5</v>
      </c>
      <c r="Y40" s="300">
        <v>1E-4</v>
      </c>
      <c r="Z40" s="290">
        <f t="shared" si="1"/>
        <v>5.0000000000000001E-4</v>
      </c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</row>
    <row r="41" spans="1:46" s="121" customFormat="1" ht="20.100000000000001" customHeight="1" x14ac:dyDescent="0.2">
      <c r="B41" s="164" t="s">
        <v>89</v>
      </c>
      <c r="C41" s="165" t="s">
        <v>231</v>
      </c>
      <c r="D41" s="162" t="s">
        <v>139</v>
      </c>
      <c r="E41" s="309">
        <v>1</v>
      </c>
      <c r="F41" s="558">
        <v>3</v>
      </c>
      <c r="G41" s="559"/>
      <c r="H41" s="559"/>
      <c r="I41" s="559"/>
      <c r="J41" s="559"/>
      <c r="K41" s="559"/>
      <c r="L41" s="559"/>
      <c r="M41" s="559"/>
      <c r="N41" s="559"/>
      <c r="O41" s="559"/>
      <c r="P41" s="559"/>
      <c r="Q41" s="559"/>
      <c r="R41" s="559"/>
      <c r="S41" s="559"/>
      <c r="T41" s="559"/>
      <c r="U41" s="559"/>
      <c r="V41" s="559"/>
      <c r="W41" s="560"/>
      <c r="X41" s="290">
        <f t="shared" si="0"/>
        <v>3</v>
      </c>
      <c r="Y41" s="300">
        <v>1E-4</v>
      </c>
      <c r="Z41" s="290">
        <f t="shared" si="1"/>
        <v>3.0000000000000003E-4</v>
      </c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</row>
    <row r="42" spans="1:46" s="121" customFormat="1" ht="20.100000000000001" customHeight="1" thickBot="1" x14ac:dyDescent="0.25">
      <c r="B42" s="166" t="s">
        <v>90</v>
      </c>
      <c r="C42" s="167" t="s">
        <v>52</v>
      </c>
      <c r="D42" s="280" t="s">
        <v>138</v>
      </c>
      <c r="E42" s="311">
        <v>1</v>
      </c>
      <c r="F42" s="627">
        <v>5</v>
      </c>
      <c r="G42" s="628"/>
      <c r="H42" s="628"/>
      <c r="I42" s="628"/>
      <c r="J42" s="628"/>
      <c r="K42" s="628"/>
      <c r="L42" s="628"/>
      <c r="M42" s="628"/>
      <c r="N42" s="628"/>
      <c r="O42" s="628"/>
      <c r="P42" s="628"/>
      <c r="Q42" s="628"/>
      <c r="R42" s="628"/>
      <c r="S42" s="628"/>
      <c r="T42" s="628"/>
      <c r="U42" s="628"/>
      <c r="V42" s="628"/>
      <c r="W42" s="629"/>
      <c r="X42" s="291">
        <f t="shared" si="0"/>
        <v>5</v>
      </c>
      <c r="Y42" s="301">
        <v>1E-4</v>
      </c>
      <c r="Z42" s="298">
        <f>X42*Y42</f>
        <v>5.0000000000000001E-4</v>
      </c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</row>
    <row r="43" spans="1:46" s="157" customFormat="1" ht="30" customHeight="1" thickBot="1" x14ac:dyDescent="0.25">
      <c r="A43" s="168"/>
      <c r="B43" s="158" t="s">
        <v>1</v>
      </c>
      <c r="C43" s="137" t="s">
        <v>236</v>
      </c>
      <c r="D43" s="215" t="s">
        <v>126</v>
      </c>
      <c r="E43" s="198"/>
      <c r="F43" s="616" t="s">
        <v>140</v>
      </c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  <c r="W43" s="618"/>
      <c r="X43" s="281" t="s">
        <v>140</v>
      </c>
      <c r="Y43" s="281" t="s">
        <v>140</v>
      </c>
      <c r="Z43" s="281" t="s">
        <v>140</v>
      </c>
    </row>
    <row r="44" spans="1:46" s="121" customFormat="1" ht="20.100000000000001" customHeight="1" thickTop="1" x14ac:dyDescent="0.2">
      <c r="A44" s="169"/>
      <c r="B44" s="159" t="s">
        <v>91</v>
      </c>
      <c r="C44" s="160" t="s">
        <v>92</v>
      </c>
      <c r="D44" s="162" t="s">
        <v>127</v>
      </c>
      <c r="E44" s="308">
        <v>1</v>
      </c>
      <c r="F44" s="588">
        <v>90</v>
      </c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90"/>
      <c r="X44" s="289">
        <f t="shared" ref="X44:X64" si="2">F44</f>
        <v>90</v>
      </c>
      <c r="Y44" s="302">
        <v>8.0999999999999996E-3</v>
      </c>
      <c r="Z44" s="289">
        <f>X44*Y44</f>
        <v>0.72899999999999998</v>
      </c>
      <c r="AA44" s="170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</row>
    <row r="45" spans="1:46" s="121" customFormat="1" ht="20.100000000000001" customHeight="1" x14ac:dyDescent="0.2">
      <c r="A45" s="169"/>
      <c r="B45" s="171" t="s">
        <v>93</v>
      </c>
      <c r="C45" s="165" t="s">
        <v>94</v>
      </c>
      <c r="D45" s="162" t="s">
        <v>138</v>
      </c>
      <c r="E45" s="309">
        <v>1</v>
      </c>
      <c r="F45" s="585">
        <v>80</v>
      </c>
      <c r="G45" s="586"/>
      <c r="H45" s="586"/>
      <c r="I45" s="586"/>
      <c r="J45" s="586"/>
      <c r="K45" s="586"/>
      <c r="L45" s="586"/>
      <c r="M45" s="586"/>
      <c r="N45" s="586"/>
      <c r="O45" s="586"/>
      <c r="P45" s="586"/>
      <c r="Q45" s="586"/>
      <c r="R45" s="586"/>
      <c r="S45" s="586"/>
      <c r="T45" s="586"/>
      <c r="U45" s="586"/>
      <c r="V45" s="586"/>
      <c r="W45" s="587"/>
      <c r="X45" s="290">
        <f t="shared" si="2"/>
        <v>80</v>
      </c>
      <c r="Y45" s="300">
        <v>1.47E-2</v>
      </c>
      <c r="Z45" s="290">
        <f>X45*Y45</f>
        <v>1.1759999999999999</v>
      </c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</row>
    <row r="46" spans="1:46" s="121" customFormat="1" ht="20.100000000000001" customHeight="1" x14ac:dyDescent="0.2">
      <c r="A46" s="169"/>
      <c r="B46" s="171" t="s">
        <v>95</v>
      </c>
      <c r="C46" s="165" t="s">
        <v>96</v>
      </c>
      <c r="D46" s="162" t="s">
        <v>139</v>
      </c>
      <c r="E46" s="309">
        <v>1</v>
      </c>
      <c r="F46" s="585">
        <v>60</v>
      </c>
      <c r="G46" s="586"/>
      <c r="H46" s="586"/>
      <c r="I46" s="586"/>
      <c r="J46" s="586"/>
      <c r="K46" s="586"/>
      <c r="L46" s="586"/>
      <c r="M46" s="586"/>
      <c r="N46" s="586"/>
      <c r="O46" s="586"/>
      <c r="P46" s="586"/>
      <c r="Q46" s="586"/>
      <c r="R46" s="586"/>
      <c r="S46" s="586"/>
      <c r="T46" s="586"/>
      <c r="U46" s="586"/>
      <c r="V46" s="586"/>
      <c r="W46" s="587"/>
      <c r="X46" s="290">
        <f t="shared" si="2"/>
        <v>60</v>
      </c>
      <c r="Y46" s="300">
        <v>8.0000000000000002E-3</v>
      </c>
      <c r="Z46" s="290">
        <f t="shared" ref="Z46:Z63" si="3">X46*Y46</f>
        <v>0.48</v>
      </c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</row>
    <row r="47" spans="1:46" s="121" customFormat="1" ht="20.100000000000001" customHeight="1" x14ac:dyDescent="0.2">
      <c r="A47" s="169"/>
      <c r="B47" s="171" t="s">
        <v>63</v>
      </c>
      <c r="C47" s="165" t="s">
        <v>70</v>
      </c>
      <c r="D47" s="162" t="s">
        <v>139</v>
      </c>
      <c r="E47" s="309">
        <v>1</v>
      </c>
      <c r="F47" s="585">
        <v>45</v>
      </c>
      <c r="G47" s="586"/>
      <c r="H47" s="586"/>
      <c r="I47" s="586"/>
      <c r="J47" s="586"/>
      <c r="K47" s="586"/>
      <c r="L47" s="586"/>
      <c r="M47" s="586"/>
      <c r="N47" s="586"/>
      <c r="O47" s="586"/>
      <c r="P47" s="586"/>
      <c r="Q47" s="586"/>
      <c r="R47" s="586"/>
      <c r="S47" s="586"/>
      <c r="T47" s="586"/>
      <c r="U47" s="586"/>
      <c r="V47" s="586"/>
      <c r="W47" s="587"/>
      <c r="X47" s="290">
        <f t="shared" si="2"/>
        <v>45</v>
      </c>
      <c r="Y47" s="300">
        <v>3.0000000000000001E-3</v>
      </c>
      <c r="Z47" s="290">
        <f t="shared" si="3"/>
        <v>0.13500000000000001</v>
      </c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</row>
    <row r="48" spans="1:46" s="121" customFormat="1" ht="20.100000000000001" customHeight="1" x14ac:dyDescent="0.2">
      <c r="A48" s="169"/>
      <c r="B48" s="171" t="s">
        <v>64</v>
      </c>
      <c r="C48" s="165" t="s">
        <v>97</v>
      </c>
      <c r="D48" s="162" t="s">
        <v>138</v>
      </c>
      <c r="E48" s="309">
        <v>1</v>
      </c>
      <c r="F48" s="585">
        <v>45</v>
      </c>
      <c r="G48" s="586"/>
      <c r="H48" s="586"/>
      <c r="I48" s="586"/>
      <c r="J48" s="586"/>
      <c r="K48" s="586"/>
      <c r="L48" s="586"/>
      <c r="M48" s="586"/>
      <c r="N48" s="586"/>
      <c r="O48" s="586"/>
      <c r="P48" s="586"/>
      <c r="Q48" s="586"/>
      <c r="R48" s="586"/>
      <c r="S48" s="586"/>
      <c r="T48" s="586"/>
      <c r="U48" s="586"/>
      <c r="V48" s="586"/>
      <c r="W48" s="587"/>
      <c r="X48" s="290">
        <f t="shared" si="2"/>
        <v>45</v>
      </c>
      <c r="Y48" s="300">
        <v>1E-3</v>
      </c>
      <c r="Z48" s="290">
        <f t="shared" si="3"/>
        <v>4.4999999999999998E-2</v>
      </c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</row>
    <row r="49" spans="1:46" s="121" customFormat="1" ht="20.100000000000001" customHeight="1" x14ac:dyDescent="0.2">
      <c r="A49" s="169"/>
      <c r="B49" s="171" t="s">
        <v>98</v>
      </c>
      <c r="C49" s="172" t="s">
        <v>48</v>
      </c>
      <c r="D49" s="162" t="s">
        <v>139</v>
      </c>
      <c r="E49" s="309">
        <v>1</v>
      </c>
      <c r="F49" s="585">
        <v>15</v>
      </c>
      <c r="G49" s="586"/>
      <c r="H49" s="586"/>
      <c r="I49" s="586"/>
      <c r="J49" s="586"/>
      <c r="K49" s="586"/>
      <c r="L49" s="586"/>
      <c r="M49" s="586"/>
      <c r="N49" s="586"/>
      <c r="O49" s="586"/>
      <c r="P49" s="586"/>
      <c r="Q49" s="586"/>
      <c r="R49" s="586"/>
      <c r="S49" s="586"/>
      <c r="T49" s="586"/>
      <c r="U49" s="586"/>
      <c r="V49" s="586"/>
      <c r="W49" s="587"/>
      <c r="X49" s="290">
        <f t="shared" si="2"/>
        <v>15</v>
      </c>
      <c r="Y49" s="300">
        <v>2.0000000000000001E-4</v>
      </c>
      <c r="Z49" s="290">
        <f t="shared" si="3"/>
        <v>3.0000000000000001E-3</v>
      </c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</row>
    <row r="50" spans="1:46" s="121" customFormat="1" ht="20.100000000000001" customHeight="1" x14ac:dyDescent="0.2">
      <c r="A50" s="169"/>
      <c r="B50" s="171" t="s">
        <v>99</v>
      </c>
      <c r="C50" s="172" t="s">
        <v>49</v>
      </c>
      <c r="D50" s="162" t="s">
        <v>139</v>
      </c>
      <c r="E50" s="309">
        <v>1</v>
      </c>
      <c r="F50" s="585">
        <v>12</v>
      </c>
      <c r="G50" s="586"/>
      <c r="H50" s="586"/>
      <c r="I50" s="586"/>
      <c r="J50" s="586"/>
      <c r="K50" s="586"/>
      <c r="L50" s="586"/>
      <c r="M50" s="586"/>
      <c r="N50" s="586"/>
      <c r="O50" s="586"/>
      <c r="P50" s="586"/>
      <c r="Q50" s="586"/>
      <c r="R50" s="586"/>
      <c r="S50" s="586"/>
      <c r="T50" s="586"/>
      <c r="U50" s="586"/>
      <c r="V50" s="586"/>
      <c r="W50" s="587"/>
      <c r="X50" s="290">
        <f t="shared" si="2"/>
        <v>12</v>
      </c>
      <c r="Y50" s="300">
        <v>2.0000000000000001E-4</v>
      </c>
      <c r="Z50" s="290">
        <f t="shared" si="3"/>
        <v>2.4000000000000002E-3</v>
      </c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</row>
    <row r="51" spans="1:46" s="121" customFormat="1" ht="20.100000000000001" customHeight="1" x14ac:dyDescent="0.2">
      <c r="A51" s="169"/>
      <c r="B51" s="171" t="s">
        <v>100</v>
      </c>
      <c r="C51" s="165" t="s">
        <v>36</v>
      </c>
      <c r="D51" s="162" t="s">
        <v>138</v>
      </c>
      <c r="E51" s="309">
        <v>1</v>
      </c>
      <c r="F51" s="585">
        <v>20</v>
      </c>
      <c r="G51" s="586"/>
      <c r="H51" s="586"/>
      <c r="I51" s="586"/>
      <c r="J51" s="586"/>
      <c r="K51" s="586"/>
      <c r="L51" s="586"/>
      <c r="M51" s="586"/>
      <c r="N51" s="586"/>
      <c r="O51" s="586"/>
      <c r="P51" s="586"/>
      <c r="Q51" s="586"/>
      <c r="R51" s="586"/>
      <c r="S51" s="586"/>
      <c r="T51" s="586"/>
      <c r="U51" s="586"/>
      <c r="V51" s="586"/>
      <c r="W51" s="587"/>
      <c r="X51" s="290">
        <f t="shared" si="2"/>
        <v>20</v>
      </c>
      <c r="Y51" s="300">
        <v>2.9999999999999997E-4</v>
      </c>
      <c r="Z51" s="290">
        <f t="shared" si="3"/>
        <v>5.9999999999999993E-3</v>
      </c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</row>
    <row r="52" spans="1:46" s="121" customFormat="1" ht="30" customHeight="1" x14ac:dyDescent="0.2">
      <c r="A52" s="169"/>
      <c r="B52" s="171" t="s">
        <v>101</v>
      </c>
      <c r="C52" s="165" t="s">
        <v>42</v>
      </c>
      <c r="D52" s="162" t="s">
        <v>139</v>
      </c>
      <c r="E52" s="309">
        <v>1</v>
      </c>
      <c r="F52" s="585">
        <v>25</v>
      </c>
      <c r="G52" s="586"/>
      <c r="H52" s="586"/>
      <c r="I52" s="586"/>
      <c r="J52" s="586"/>
      <c r="K52" s="586"/>
      <c r="L52" s="586"/>
      <c r="M52" s="586"/>
      <c r="N52" s="586"/>
      <c r="O52" s="586"/>
      <c r="P52" s="586"/>
      <c r="Q52" s="586"/>
      <c r="R52" s="586"/>
      <c r="S52" s="586"/>
      <c r="T52" s="586"/>
      <c r="U52" s="586"/>
      <c r="V52" s="586"/>
      <c r="W52" s="587"/>
      <c r="X52" s="290">
        <f t="shared" si="2"/>
        <v>25</v>
      </c>
      <c r="Y52" s="300">
        <v>1E-4</v>
      </c>
      <c r="Z52" s="290">
        <f t="shared" si="3"/>
        <v>2.5000000000000001E-3</v>
      </c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</row>
    <row r="53" spans="1:46" s="121" customFormat="1" ht="30" customHeight="1" x14ac:dyDescent="0.2">
      <c r="A53" s="169"/>
      <c r="B53" s="171" t="s">
        <v>102</v>
      </c>
      <c r="C53" s="165" t="s">
        <v>41</v>
      </c>
      <c r="D53" s="162" t="s">
        <v>119</v>
      </c>
      <c r="E53" s="309">
        <v>1</v>
      </c>
      <c r="F53" s="585">
        <v>10</v>
      </c>
      <c r="G53" s="586"/>
      <c r="H53" s="586"/>
      <c r="I53" s="586"/>
      <c r="J53" s="586"/>
      <c r="K53" s="586"/>
      <c r="L53" s="586"/>
      <c r="M53" s="586"/>
      <c r="N53" s="586"/>
      <c r="O53" s="586"/>
      <c r="P53" s="586"/>
      <c r="Q53" s="586"/>
      <c r="R53" s="586"/>
      <c r="S53" s="586"/>
      <c r="T53" s="586"/>
      <c r="U53" s="586"/>
      <c r="V53" s="586"/>
      <c r="W53" s="587"/>
      <c r="X53" s="290">
        <f t="shared" si="2"/>
        <v>10</v>
      </c>
      <c r="Y53" s="300">
        <v>1E-4</v>
      </c>
      <c r="Z53" s="290">
        <f t="shared" si="3"/>
        <v>1E-3</v>
      </c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</row>
    <row r="54" spans="1:46" s="121" customFormat="1" ht="30" customHeight="1" x14ac:dyDescent="0.2">
      <c r="A54" s="169"/>
      <c r="B54" s="171" t="s">
        <v>103</v>
      </c>
      <c r="C54" s="165" t="s">
        <v>35</v>
      </c>
      <c r="D54" s="162" t="s">
        <v>119</v>
      </c>
      <c r="E54" s="309">
        <v>1</v>
      </c>
      <c r="F54" s="585">
        <v>25</v>
      </c>
      <c r="G54" s="586"/>
      <c r="H54" s="586"/>
      <c r="I54" s="586"/>
      <c r="J54" s="586"/>
      <c r="K54" s="586"/>
      <c r="L54" s="586"/>
      <c r="M54" s="586"/>
      <c r="N54" s="586"/>
      <c r="O54" s="586"/>
      <c r="P54" s="586"/>
      <c r="Q54" s="586"/>
      <c r="R54" s="586"/>
      <c r="S54" s="586"/>
      <c r="T54" s="586"/>
      <c r="U54" s="586"/>
      <c r="V54" s="586"/>
      <c r="W54" s="587"/>
      <c r="X54" s="290">
        <f t="shared" si="2"/>
        <v>25</v>
      </c>
      <c r="Y54" s="300">
        <v>1E-4</v>
      </c>
      <c r="Z54" s="290">
        <f t="shared" si="3"/>
        <v>2.5000000000000001E-3</v>
      </c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</row>
    <row r="55" spans="1:46" s="121" customFormat="1" ht="20.100000000000001" customHeight="1" x14ac:dyDescent="0.2">
      <c r="A55" s="169"/>
      <c r="B55" s="171" t="s">
        <v>104</v>
      </c>
      <c r="C55" s="165" t="s">
        <v>37</v>
      </c>
      <c r="D55" s="162" t="s">
        <v>119</v>
      </c>
      <c r="E55" s="309">
        <v>1</v>
      </c>
      <c r="F55" s="585">
        <v>15</v>
      </c>
      <c r="G55" s="586"/>
      <c r="H55" s="586"/>
      <c r="I55" s="586"/>
      <c r="J55" s="586"/>
      <c r="K55" s="586"/>
      <c r="L55" s="586"/>
      <c r="M55" s="586"/>
      <c r="N55" s="586"/>
      <c r="O55" s="586"/>
      <c r="P55" s="586"/>
      <c r="Q55" s="586"/>
      <c r="R55" s="586"/>
      <c r="S55" s="586"/>
      <c r="T55" s="586"/>
      <c r="U55" s="586"/>
      <c r="V55" s="586"/>
      <c r="W55" s="587"/>
      <c r="X55" s="290">
        <f t="shared" si="2"/>
        <v>15</v>
      </c>
      <c r="Y55" s="300">
        <v>1E-4</v>
      </c>
      <c r="Z55" s="290">
        <f t="shared" si="3"/>
        <v>1.5E-3</v>
      </c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</row>
    <row r="56" spans="1:46" s="121" customFormat="1" ht="20.100000000000001" customHeight="1" x14ac:dyDescent="0.2">
      <c r="A56" s="169"/>
      <c r="B56" s="171" t="s">
        <v>105</v>
      </c>
      <c r="C56" s="165" t="s">
        <v>38</v>
      </c>
      <c r="D56" s="162" t="s">
        <v>119</v>
      </c>
      <c r="E56" s="309">
        <v>1</v>
      </c>
      <c r="F56" s="585">
        <v>25</v>
      </c>
      <c r="G56" s="586"/>
      <c r="H56" s="586"/>
      <c r="I56" s="586"/>
      <c r="J56" s="586"/>
      <c r="K56" s="586"/>
      <c r="L56" s="586"/>
      <c r="M56" s="586"/>
      <c r="N56" s="586"/>
      <c r="O56" s="586"/>
      <c r="P56" s="586"/>
      <c r="Q56" s="586"/>
      <c r="R56" s="586"/>
      <c r="S56" s="586"/>
      <c r="T56" s="586"/>
      <c r="U56" s="586"/>
      <c r="V56" s="586"/>
      <c r="W56" s="587"/>
      <c r="X56" s="290">
        <f t="shared" si="2"/>
        <v>25</v>
      </c>
      <c r="Y56" s="300">
        <v>1E-4</v>
      </c>
      <c r="Z56" s="290">
        <f t="shared" si="3"/>
        <v>2.5000000000000001E-3</v>
      </c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</row>
    <row r="57" spans="1:46" s="121" customFormat="1" ht="20.100000000000001" customHeight="1" x14ac:dyDescent="0.2">
      <c r="A57" s="169"/>
      <c r="B57" s="171" t="s">
        <v>106</v>
      </c>
      <c r="C57" s="160" t="s">
        <v>39</v>
      </c>
      <c r="D57" s="162" t="s">
        <v>139</v>
      </c>
      <c r="E57" s="309">
        <v>1</v>
      </c>
      <c r="F57" s="585">
        <v>19</v>
      </c>
      <c r="G57" s="586"/>
      <c r="H57" s="586"/>
      <c r="I57" s="586"/>
      <c r="J57" s="586"/>
      <c r="K57" s="586"/>
      <c r="L57" s="586"/>
      <c r="M57" s="586"/>
      <c r="N57" s="586"/>
      <c r="O57" s="586"/>
      <c r="P57" s="586"/>
      <c r="Q57" s="586"/>
      <c r="R57" s="586"/>
      <c r="S57" s="586"/>
      <c r="T57" s="586"/>
      <c r="U57" s="586"/>
      <c r="V57" s="586"/>
      <c r="W57" s="587"/>
      <c r="X57" s="290">
        <f t="shared" si="2"/>
        <v>19</v>
      </c>
      <c r="Y57" s="300">
        <v>1E-4</v>
      </c>
      <c r="Z57" s="290">
        <f t="shared" si="3"/>
        <v>1.9E-3</v>
      </c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</row>
    <row r="58" spans="1:46" s="121" customFormat="1" ht="20.100000000000001" customHeight="1" x14ac:dyDescent="0.2">
      <c r="A58" s="169"/>
      <c r="B58" s="171" t="s">
        <v>107</v>
      </c>
      <c r="C58" s="160" t="s">
        <v>40</v>
      </c>
      <c r="D58" s="162" t="s">
        <v>138</v>
      </c>
      <c r="E58" s="309">
        <v>1</v>
      </c>
      <c r="F58" s="585">
        <v>40</v>
      </c>
      <c r="G58" s="586"/>
      <c r="H58" s="586"/>
      <c r="I58" s="586"/>
      <c r="J58" s="586"/>
      <c r="K58" s="586"/>
      <c r="L58" s="586"/>
      <c r="M58" s="586"/>
      <c r="N58" s="586"/>
      <c r="O58" s="586"/>
      <c r="P58" s="586"/>
      <c r="Q58" s="586"/>
      <c r="R58" s="586"/>
      <c r="S58" s="586"/>
      <c r="T58" s="586"/>
      <c r="U58" s="586"/>
      <c r="V58" s="586"/>
      <c r="W58" s="587"/>
      <c r="X58" s="290">
        <f t="shared" si="2"/>
        <v>40</v>
      </c>
      <c r="Y58" s="300">
        <v>3.0999999999999999E-3</v>
      </c>
      <c r="Z58" s="290">
        <f t="shared" si="3"/>
        <v>0.124</v>
      </c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</row>
    <row r="59" spans="1:46" s="121" customFormat="1" ht="20.100000000000001" customHeight="1" x14ac:dyDescent="0.2">
      <c r="A59" s="169"/>
      <c r="B59" s="171" t="s">
        <v>108</v>
      </c>
      <c r="C59" s="172" t="s">
        <v>109</v>
      </c>
      <c r="D59" s="162" t="s">
        <v>139</v>
      </c>
      <c r="E59" s="309">
        <v>1</v>
      </c>
      <c r="F59" s="585">
        <v>15</v>
      </c>
      <c r="G59" s="586"/>
      <c r="H59" s="586"/>
      <c r="I59" s="586"/>
      <c r="J59" s="586"/>
      <c r="K59" s="586"/>
      <c r="L59" s="586"/>
      <c r="M59" s="586"/>
      <c r="N59" s="586"/>
      <c r="O59" s="586"/>
      <c r="P59" s="586"/>
      <c r="Q59" s="586"/>
      <c r="R59" s="586"/>
      <c r="S59" s="586"/>
      <c r="T59" s="586"/>
      <c r="U59" s="586"/>
      <c r="V59" s="586"/>
      <c r="W59" s="587"/>
      <c r="X59" s="290">
        <f t="shared" si="2"/>
        <v>15</v>
      </c>
      <c r="Y59" s="300">
        <v>1E-3</v>
      </c>
      <c r="Z59" s="290">
        <f t="shared" si="3"/>
        <v>1.4999999999999999E-2</v>
      </c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</row>
    <row r="60" spans="1:46" s="121" customFormat="1" ht="30" customHeight="1" x14ac:dyDescent="0.2">
      <c r="A60" s="169"/>
      <c r="B60" s="171" t="s">
        <v>110</v>
      </c>
      <c r="C60" s="172" t="s">
        <v>111</v>
      </c>
      <c r="D60" s="162" t="s">
        <v>139</v>
      </c>
      <c r="E60" s="309">
        <v>1</v>
      </c>
      <c r="F60" s="585">
        <v>35</v>
      </c>
      <c r="G60" s="586"/>
      <c r="H60" s="586"/>
      <c r="I60" s="586"/>
      <c r="J60" s="586"/>
      <c r="K60" s="586"/>
      <c r="L60" s="586"/>
      <c r="M60" s="586"/>
      <c r="N60" s="586"/>
      <c r="O60" s="586"/>
      <c r="P60" s="586"/>
      <c r="Q60" s="586"/>
      <c r="R60" s="586"/>
      <c r="S60" s="586"/>
      <c r="T60" s="586"/>
      <c r="U60" s="586"/>
      <c r="V60" s="586"/>
      <c r="W60" s="587"/>
      <c r="X60" s="290">
        <f t="shared" si="2"/>
        <v>35</v>
      </c>
      <c r="Y60" s="300">
        <v>1E-3</v>
      </c>
      <c r="Z60" s="290">
        <f>X60*Y60</f>
        <v>3.5000000000000003E-2</v>
      </c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</row>
    <row r="61" spans="1:46" s="121" customFormat="1" ht="20.100000000000001" customHeight="1" x14ac:dyDescent="0.2">
      <c r="A61" s="169"/>
      <c r="B61" s="171" t="s">
        <v>65</v>
      </c>
      <c r="C61" s="165" t="s">
        <v>112</v>
      </c>
      <c r="D61" s="162" t="s">
        <v>138</v>
      </c>
      <c r="E61" s="309">
        <v>1</v>
      </c>
      <c r="F61" s="585">
        <v>15</v>
      </c>
      <c r="G61" s="586"/>
      <c r="H61" s="586"/>
      <c r="I61" s="586"/>
      <c r="J61" s="586"/>
      <c r="K61" s="586"/>
      <c r="L61" s="586"/>
      <c r="M61" s="586"/>
      <c r="N61" s="586"/>
      <c r="O61" s="586"/>
      <c r="P61" s="586"/>
      <c r="Q61" s="586"/>
      <c r="R61" s="586"/>
      <c r="S61" s="586"/>
      <c r="T61" s="586"/>
      <c r="U61" s="586"/>
      <c r="V61" s="586"/>
      <c r="W61" s="587"/>
      <c r="X61" s="290">
        <f t="shared" si="2"/>
        <v>15</v>
      </c>
      <c r="Y61" s="300">
        <v>2.9999999999999997E-4</v>
      </c>
      <c r="Z61" s="290">
        <f t="shared" si="3"/>
        <v>4.4999999999999997E-3</v>
      </c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</row>
    <row r="62" spans="1:46" s="121" customFormat="1" ht="20.100000000000001" customHeight="1" x14ac:dyDescent="0.2">
      <c r="A62" s="127"/>
      <c r="B62" s="171" t="s">
        <v>66</v>
      </c>
      <c r="C62" s="165" t="s">
        <v>232</v>
      </c>
      <c r="D62" s="162" t="s">
        <v>139</v>
      </c>
      <c r="E62" s="310">
        <v>1</v>
      </c>
      <c r="F62" s="585">
        <v>12</v>
      </c>
      <c r="G62" s="586"/>
      <c r="H62" s="586"/>
      <c r="I62" s="586"/>
      <c r="J62" s="586"/>
      <c r="K62" s="586"/>
      <c r="L62" s="586"/>
      <c r="M62" s="586"/>
      <c r="N62" s="586"/>
      <c r="O62" s="586"/>
      <c r="P62" s="586"/>
      <c r="Q62" s="586"/>
      <c r="R62" s="586"/>
      <c r="S62" s="586"/>
      <c r="T62" s="586"/>
      <c r="U62" s="586"/>
      <c r="V62" s="586"/>
      <c r="W62" s="587"/>
      <c r="X62" s="290">
        <f t="shared" si="2"/>
        <v>12</v>
      </c>
      <c r="Y62" s="300">
        <v>2.9999999999999997E-4</v>
      </c>
      <c r="Z62" s="290">
        <f t="shared" si="3"/>
        <v>3.5999999999999999E-3</v>
      </c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</row>
    <row r="63" spans="1:46" s="121" customFormat="1" ht="20.100000000000001" customHeight="1" x14ac:dyDescent="0.2">
      <c r="A63" s="127"/>
      <c r="B63" s="171" t="s">
        <v>113</v>
      </c>
      <c r="C63" s="173" t="s">
        <v>47</v>
      </c>
      <c r="D63" s="162" t="s">
        <v>139</v>
      </c>
      <c r="E63" s="310">
        <v>1</v>
      </c>
      <c r="F63" s="585">
        <v>10</v>
      </c>
      <c r="G63" s="586"/>
      <c r="H63" s="586"/>
      <c r="I63" s="586"/>
      <c r="J63" s="586"/>
      <c r="K63" s="586"/>
      <c r="L63" s="586"/>
      <c r="M63" s="586"/>
      <c r="N63" s="586"/>
      <c r="O63" s="586"/>
      <c r="P63" s="586"/>
      <c r="Q63" s="586"/>
      <c r="R63" s="586"/>
      <c r="S63" s="586"/>
      <c r="T63" s="586"/>
      <c r="U63" s="586"/>
      <c r="V63" s="586"/>
      <c r="W63" s="587"/>
      <c r="X63" s="290">
        <f t="shared" si="2"/>
        <v>10</v>
      </c>
      <c r="Y63" s="300">
        <v>1.0500000000000001E-2</v>
      </c>
      <c r="Z63" s="290">
        <f t="shared" si="3"/>
        <v>0.10500000000000001</v>
      </c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</row>
    <row r="64" spans="1:46" s="121" customFormat="1" ht="20.100000000000001" customHeight="1" thickBot="1" x14ac:dyDescent="0.25">
      <c r="A64" s="127"/>
      <c r="B64" s="171" t="s">
        <v>114</v>
      </c>
      <c r="C64" s="174" t="s">
        <v>46</v>
      </c>
      <c r="D64" s="162" t="s">
        <v>138</v>
      </c>
      <c r="E64" s="312">
        <v>1</v>
      </c>
      <c r="F64" s="570">
        <v>18</v>
      </c>
      <c r="G64" s="571"/>
      <c r="H64" s="571"/>
      <c r="I64" s="571"/>
      <c r="J64" s="571"/>
      <c r="K64" s="571"/>
      <c r="L64" s="571"/>
      <c r="M64" s="571"/>
      <c r="N64" s="571"/>
      <c r="O64" s="571"/>
      <c r="P64" s="571"/>
      <c r="Q64" s="571"/>
      <c r="R64" s="571"/>
      <c r="S64" s="571"/>
      <c r="T64" s="571"/>
      <c r="U64" s="571"/>
      <c r="V64" s="571"/>
      <c r="W64" s="572"/>
      <c r="X64" s="292">
        <f t="shared" si="2"/>
        <v>18</v>
      </c>
      <c r="Y64" s="303">
        <v>2.2000000000000001E-3</v>
      </c>
      <c r="Z64" s="292">
        <f>X64*Y64</f>
        <v>3.9600000000000003E-2</v>
      </c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</row>
    <row r="65" spans="1:46" s="121" customFormat="1" ht="30" customHeight="1" thickBot="1" x14ac:dyDescent="0.25">
      <c r="A65" s="127"/>
      <c r="B65" s="158" t="s">
        <v>2</v>
      </c>
      <c r="C65" s="137" t="s">
        <v>141</v>
      </c>
      <c r="D65" s="175" t="s">
        <v>79</v>
      </c>
      <c r="E65" s="176"/>
      <c r="F65" s="616" t="s">
        <v>140</v>
      </c>
      <c r="G65" s="617"/>
      <c r="H65" s="617"/>
      <c r="I65" s="617"/>
      <c r="J65" s="617"/>
      <c r="K65" s="617"/>
      <c r="L65" s="617"/>
      <c r="M65" s="617"/>
      <c r="N65" s="617"/>
      <c r="O65" s="617"/>
      <c r="P65" s="617"/>
      <c r="Q65" s="617"/>
      <c r="R65" s="617"/>
      <c r="S65" s="617"/>
      <c r="T65" s="617"/>
      <c r="U65" s="617"/>
      <c r="V65" s="617"/>
      <c r="W65" s="618"/>
      <c r="X65" s="281" t="s">
        <v>140</v>
      </c>
      <c r="Y65" s="281" t="s">
        <v>140</v>
      </c>
      <c r="Z65" s="281" t="s">
        <v>140</v>
      </c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</row>
    <row r="66" spans="1:46" s="121" customFormat="1" ht="30" customHeight="1" thickTop="1" x14ac:dyDescent="0.2">
      <c r="A66" s="127"/>
      <c r="B66" s="177" t="s">
        <v>120</v>
      </c>
      <c r="C66" s="325" t="s">
        <v>237</v>
      </c>
      <c r="D66" s="178" t="s">
        <v>79</v>
      </c>
      <c r="E66" s="313">
        <v>1</v>
      </c>
      <c r="F66" s="262">
        <v>15</v>
      </c>
      <c r="G66" s="262">
        <v>15</v>
      </c>
      <c r="H66" s="262">
        <v>20</v>
      </c>
      <c r="I66" s="262">
        <v>20</v>
      </c>
      <c r="J66" s="262">
        <v>40</v>
      </c>
      <c r="K66" s="262">
        <v>40</v>
      </c>
      <c r="L66" s="262">
        <v>40</v>
      </c>
      <c r="M66" s="262">
        <v>40</v>
      </c>
      <c r="N66" s="262">
        <v>40</v>
      </c>
      <c r="O66" s="262">
        <v>45</v>
      </c>
      <c r="P66" s="262">
        <v>45</v>
      </c>
      <c r="Q66" s="262">
        <v>45</v>
      </c>
      <c r="R66" s="262">
        <v>45</v>
      </c>
      <c r="S66" s="262">
        <v>45</v>
      </c>
      <c r="T66" s="736">
        <v>45</v>
      </c>
      <c r="U66" s="736">
        <v>45</v>
      </c>
      <c r="V66" s="736">
        <v>45</v>
      </c>
      <c r="W66" s="737">
        <v>45</v>
      </c>
      <c r="X66" s="293">
        <f>SUM(F66:W66)</f>
        <v>675</v>
      </c>
      <c r="Y66" s="304">
        <v>0.05</v>
      </c>
      <c r="Z66" s="505">
        <f>X66*Y66</f>
        <v>33.75</v>
      </c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135"/>
      <c r="AN66" s="135"/>
      <c r="AO66" s="135"/>
      <c r="AP66" s="135"/>
      <c r="AQ66" s="135"/>
      <c r="AR66" s="135"/>
      <c r="AS66" s="135"/>
      <c r="AT66" s="135"/>
    </row>
    <row r="67" spans="1:46" s="121" customFormat="1" ht="30" customHeight="1" thickBot="1" x14ac:dyDescent="0.25">
      <c r="A67" s="127"/>
      <c r="B67" s="179" t="s">
        <v>266</v>
      </c>
      <c r="C67" s="181" t="s">
        <v>270</v>
      </c>
      <c r="D67" s="178" t="s">
        <v>79</v>
      </c>
      <c r="E67" s="313">
        <v>1</v>
      </c>
      <c r="F67" s="262">
        <v>5</v>
      </c>
      <c r="G67" s="262">
        <v>5</v>
      </c>
      <c r="H67" s="262">
        <v>5</v>
      </c>
      <c r="I67" s="262">
        <v>5</v>
      </c>
      <c r="J67" s="262">
        <v>10</v>
      </c>
      <c r="K67" s="262">
        <v>10</v>
      </c>
      <c r="L67" s="262">
        <v>20</v>
      </c>
      <c r="M67" s="262">
        <v>20</v>
      </c>
      <c r="N67" s="262">
        <v>25</v>
      </c>
      <c r="O67" s="262">
        <v>30</v>
      </c>
      <c r="P67" s="262">
        <v>35</v>
      </c>
      <c r="Q67" s="262">
        <v>35</v>
      </c>
      <c r="R67" s="262">
        <v>40</v>
      </c>
      <c r="S67" s="262">
        <v>50</v>
      </c>
      <c r="T67" s="416">
        <v>50</v>
      </c>
      <c r="U67" s="416">
        <v>55</v>
      </c>
      <c r="V67" s="416">
        <v>55</v>
      </c>
      <c r="W67" s="737">
        <v>55</v>
      </c>
      <c r="X67" s="293">
        <f>SUM(F67:W67)</f>
        <v>510</v>
      </c>
      <c r="Y67" s="305">
        <v>0.03</v>
      </c>
      <c r="Z67" s="506">
        <f>X67*Y67</f>
        <v>15.299999999999999</v>
      </c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</row>
    <row r="68" spans="1:46" s="121" customFormat="1" ht="30" customHeight="1" thickTop="1" thickBot="1" x14ac:dyDescent="0.25">
      <c r="A68" s="127"/>
      <c r="B68" s="179" t="s">
        <v>258</v>
      </c>
      <c r="C68" s="181" t="s">
        <v>238</v>
      </c>
      <c r="D68" s="178" t="s">
        <v>79</v>
      </c>
      <c r="E68" s="313">
        <v>1</v>
      </c>
      <c r="F68" s="738">
        <v>30</v>
      </c>
      <c r="G68" s="738">
        <v>35</v>
      </c>
      <c r="H68" s="738">
        <v>40</v>
      </c>
      <c r="I68" s="738">
        <v>40</v>
      </c>
      <c r="J68" s="738">
        <v>45</v>
      </c>
      <c r="K68" s="738">
        <v>45</v>
      </c>
      <c r="L68" s="738">
        <v>45</v>
      </c>
      <c r="M68" s="738">
        <v>50</v>
      </c>
      <c r="N68" s="738">
        <v>55</v>
      </c>
      <c r="O68" s="739">
        <v>55</v>
      </c>
      <c r="P68" s="631" t="s">
        <v>140</v>
      </c>
      <c r="Q68" s="632"/>
      <c r="R68" s="632"/>
      <c r="S68" s="632"/>
      <c r="T68" s="632"/>
      <c r="U68" s="632"/>
      <c r="V68" s="632"/>
      <c r="W68" s="633"/>
      <c r="X68" s="293">
        <f>SUM(F68:O68)</f>
        <v>440</v>
      </c>
      <c r="Y68" s="305">
        <v>0.02</v>
      </c>
      <c r="Z68" s="506">
        <f>X68*Y68</f>
        <v>8.8000000000000007</v>
      </c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</row>
    <row r="69" spans="1:46" s="121" customFormat="1" ht="30" customHeight="1" thickBot="1" x14ac:dyDescent="0.25">
      <c r="A69" s="127"/>
      <c r="B69" s="179" t="s">
        <v>303</v>
      </c>
      <c r="C69" s="488" t="s">
        <v>323</v>
      </c>
      <c r="D69" s="182" t="s">
        <v>79</v>
      </c>
      <c r="E69" s="313">
        <v>1</v>
      </c>
      <c r="F69" s="580">
        <v>100</v>
      </c>
      <c r="G69" s="581"/>
      <c r="H69" s="581"/>
      <c r="I69" s="581"/>
      <c r="J69" s="581"/>
      <c r="K69" s="581"/>
      <c r="L69" s="581"/>
      <c r="M69" s="581"/>
      <c r="N69" s="581"/>
      <c r="O69" s="582"/>
      <c r="P69" s="583" t="s">
        <v>140</v>
      </c>
      <c r="Q69" s="583"/>
      <c r="R69" s="583"/>
      <c r="S69" s="583"/>
      <c r="T69" s="583"/>
      <c r="U69" s="583"/>
      <c r="V69" s="583"/>
      <c r="W69" s="584"/>
      <c r="X69" s="293">
        <f>SUM(F69:O69)</f>
        <v>100</v>
      </c>
      <c r="Y69" s="305">
        <v>0.01</v>
      </c>
      <c r="Z69" s="506">
        <f>X69*Y69</f>
        <v>1</v>
      </c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</row>
    <row r="70" spans="1:46" s="121" customFormat="1" ht="30" customHeight="1" thickBot="1" x14ac:dyDescent="0.25">
      <c r="A70" s="127"/>
      <c r="B70" s="533" t="s">
        <v>3</v>
      </c>
      <c r="C70" s="183" t="s">
        <v>282</v>
      </c>
      <c r="D70" s="184" t="s">
        <v>79</v>
      </c>
      <c r="E70" s="139">
        <v>1</v>
      </c>
      <c r="F70" s="263">
        <v>25</v>
      </c>
      <c r="G70" s="263">
        <v>35</v>
      </c>
      <c r="H70" s="263">
        <v>45</v>
      </c>
      <c r="I70" s="263">
        <v>45</v>
      </c>
      <c r="J70" s="263">
        <v>45</v>
      </c>
      <c r="K70" s="263">
        <v>45</v>
      </c>
      <c r="L70" s="263">
        <v>45</v>
      </c>
      <c r="M70" s="263">
        <v>55</v>
      </c>
      <c r="N70" s="263">
        <v>55</v>
      </c>
      <c r="O70" s="414">
        <v>55</v>
      </c>
      <c r="P70" s="414">
        <v>55</v>
      </c>
      <c r="Q70" s="414">
        <v>55</v>
      </c>
      <c r="R70" s="414">
        <v>60</v>
      </c>
      <c r="S70" s="740">
        <v>60</v>
      </c>
      <c r="T70" s="740">
        <v>70</v>
      </c>
      <c r="U70" s="740">
        <v>70</v>
      </c>
      <c r="V70" s="740">
        <v>70</v>
      </c>
      <c r="W70" s="741">
        <v>70</v>
      </c>
      <c r="X70" s="284">
        <f>SUM(F70:W70)</f>
        <v>960</v>
      </c>
      <c r="Y70" s="141">
        <v>0.05</v>
      </c>
      <c r="Z70" s="284">
        <f>X70*Y70</f>
        <v>48</v>
      </c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</row>
    <row r="71" spans="1:46" s="121" customFormat="1" ht="19.5" customHeight="1" thickTop="1" x14ac:dyDescent="0.2">
      <c r="A71" s="127"/>
      <c r="B71" s="534"/>
      <c r="C71" s="185" t="s">
        <v>24</v>
      </c>
      <c r="D71" s="186"/>
      <c r="E71" s="187"/>
      <c r="F71" s="410"/>
      <c r="G71" s="411"/>
      <c r="H71" s="411"/>
      <c r="I71" s="411"/>
      <c r="J71" s="411"/>
      <c r="K71" s="411"/>
      <c r="L71" s="411"/>
      <c r="M71" s="411"/>
      <c r="N71" s="411"/>
      <c r="O71" s="411"/>
      <c r="P71" s="411"/>
      <c r="Q71" s="411"/>
      <c r="R71" s="411"/>
      <c r="S71" s="411"/>
      <c r="T71" s="411"/>
      <c r="U71" s="411"/>
      <c r="V71" s="411"/>
      <c r="W71" s="412"/>
      <c r="X71" s="147"/>
      <c r="Y71" s="148"/>
      <c r="Z71" s="149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</row>
    <row r="72" spans="1:46" s="121" customFormat="1" ht="30" customHeight="1" x14ac:dyDescent="0.2">
      <c r="A72" s="127"/>
      <c r="B72" s="534"/>
      <c r="C72" s="150" t="s">
        <v>136</v>
      </c>
      <c r="D72" s="186"/>
      <c r="E72" s="187"/>
      <c r="F72" s="204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415"/>
      <c r="X72" s="147"/>
      <c r="Y72" s="148"/>
      <c r="Z72" s="149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</row>
    <row r="73" spans="1:46" s="121" customFormat="1" ht="24.75" thickBot="1" x14ac:dyDescent="0.25">
      <c r="A73" s="127"/>
      <c r="B73" s="535"/>
      <c r="C73" s="150" t="s">
        <v>283</v>
      </c>
      <c r="D73" s="186"/>
      <c r="E73" s="189"/>
      <c r="F73" s="194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413"/>
      <c r="X73" s="154"/>
      <c r="Y73" s="148"/>
      <c r="Z73" s="149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</row>
    <row r="74" spans="1:46" s="121" customFormat="1" ht="30" customHeight="1" thickBot="1" x14ac:dyDescent="0.25">
      <c r="A74" s="127"/>
      <c r="B74" s="533" t="s">
        <v>4</v>
      </c>
      <c r="C74" s="137" t="s">
        <v>239</v>
      </c>
      <c r="D74" s="175" t="s">
        <v>79</v>
      </c>
      <c r="E74" s="139">
        <v>1</v>
      </c>
      <c r="F74" s="263">
        <v>20</v>
      </c>
      <c r="G74" s="263">
        <v>30</v>
      </c>
      <c r="H74" s="263">
        <v>40</v>
      </c>
      <c r="I74" s="263">
        <v>50</v>
      </c>
      <c r="J74" s="263">
        <v>50</v>
      </c>
      <c r="K74" s="263">
        <v>50</v>
      </c>
      <c r="L74" s="263">
        <v>50</v>
      </c>
      <c r="M74" s="263">
        <v>60</v>
      </c>
      <c r="N74" s="263">
        <v>65</v>
      </c>
      <c r="O74" s="263">
        <v>65</v>
      </c>
      <c r="P74" s="263">
        <v>65</v>
      </c>
      <c r="Q74" s="263">
        <v>80</v>
      </c>
      <c r="R74" s="263">
        <v>85</v>
      </c>
      <c r="S74" s="263">
        <v>90</v>
      </c>
      <c r="T74" s="414">
        <v>90</v>
      </c>
      <c r="U74" s="414">
        <v>90</v>
      </c>
      <c r="V74" s="414">
        <v>90</v>
      </c>
      <c r="W74" s="365">
        <v>90</v>
      </c>
      <c r="X74" s="294">
        <f>SUM(F74:W74)</f>
        <v>1160</v>
      </c>
      <c r="Y74" s="141">
        <v>0.02</v>
      </c>
      <c r="Z74" s="284">
        <f>X74*Y74</f>
        <v>23.2</v>
      </c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</row>
    <row r="75" spans="1:46" s="121" customFormat="1" ht="19.5" customHeight="1" thickTop="1" x14ac:dyDescent="0.2">
      <c r="A75" s="127"/>
      <c r="B75" s="534"/>
      <c r="C75" s="185" t="s">
        <v>24</v>
      </c>
      <c r="D75" s="186"/>
      <c r="E75" s="190"/>
      <c r="F75" s="410"/>
      <c r="G75" s="411"/>
      <c r="H75" s="411"/>
      <c r="I75" s="411"/>
      <c r="J75" s="411"/>
      <c r="K75" s="411"/>
      <c r="L75" s="411"/>
      <c r="M75" s="411"/>
      <c r="N75" s="411"/>
      <c r="O75" s="411"/>
      <c r="P75" s="411"/>
      <c r="Q75" s="411"/>
      <c r="R75" s="411"/>
      <c r="S75" s="411"/>
      <c r="T75" s="411"/>
      <c r="U75" s="411"/>
      <c r="V75" s="411"/>
      <c r="W75" s="412"/>
      <c r="X75" s="147"/>
      <c r="Y75" s="191"/>
      <c r="Z75" s="147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</row>
    <row r="76" spans="1:46" s="121" customFormat="1" ht="19.5" customHeight="1" thickBot="1" x14ac:dyDescent="0.25">
      <c r="A76" s="127"/>
      <c r="B76" s="535"/>
      <c r="C76" s="150" t="s">
        <v>280</v>
      </c>
      <c r="D76" s="193"/>
      <c r="E76" s="189"/>
      <c r="F76" s="194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413"/>
      <c r="X76" s="154"/>
      <c r="Y76" s="148"/>
      <c r="Z76" s="504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</row>
    <row r="77" spans="1:46" s="121" customFormat="1" ht="30" customHeight="1" thickBot="1" x14ac:dyDescent="0.25">
      <c r="A77" s="127"/>
      <c r="B77" s="533" t="s">
        <v>5</v>
      </c>
      <c r="C77" s="137" t="s">
        <v>240</v>
      </c>
      <c r="D77" s="138" t="s">
        <v>86</v>
      </c>
      <c r="E77" s="139">
        <v>1</v>
      </c>
      <c r="F77" s="529">
        <v>95</v>
      </c>
      <c r="G77" s="530"/>
      <c r="H77" s="530"/>
      <c r="I77" s="530"/>
      <c r="J77" s="530"/>
      <c r="K77" s="530"/>
      <c r="L77" s="530"/>
      <c r="M77" s="530"/>
      <c r="N77" s="530"/>
      <c r="O77" s="530"/>
      <c r="P77" s="530"/>
      <c r="Q77" s="530"/>
      <c r="R77" s="530"/>
      <c r="S77" s="530"/>
      <c r="T77" s="530"/>
      <c r="U77" s="530"/>
      <c r="V77" s="530"/>
      <c r="W77" s="565"/>
      <c r="X77" s="284">
        <f>F77</f>
        <v>95</v>
      </c>
      <c r="Y77" s="141">
        <v>0.02</v>
      </c>
      <c r="Z77" s="284">
        <f>X77*Y77</f>
        <v>1.9000000000000001</v>
      </c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</row>
    <row r="78" spans="1:46" s="121" customFormat="1" ht="19.5" customHeight="1" thickTop="1" x14ac:dyDescent="0.2">
      <c r="A78" s="127"/>
      <c r="B78" s="534"/>
      <c r="C78" s="196" t="s">
        <v>24</v>
      </c>
      <c r="D78" s="197"/>
      <c r="E78" s="155"/>
      <c r="F78" s="410"/>
      <c r="G78" s="411"/>
      <c r="H78" s="411"/>
      <c r="I78" s="411"/>
      <c r="J78" s="411"/>
      <c r="K78" s="411"/>
      <c r="L78" s="411"/>
      <c r="M78" s="411"/>
      <c r="N78" s="411"/>
      <c r="O78" s="411"/>
      <c r="P78" s="411"/>
      <c r="Q78" s="411"/>
      <c r="R78" s="411"/>
      <c r="S78" s="411"/>
      <c r="T78" s="411"/>
      <c r="U78" s="411"/>
      <c r="V78" s="411"/>
      <c r="W78" s="412"/>
      <c r="X78" s="147"/>
      <c r="Y78" s="148"/>
      <c r="Z78" s="504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</row>
    <row r="79" spans="1:46" s="121" customFormat="1" ht="19.5" customHeight="1" thickBot="1" x14ac:dyDescent="0.25">
      <c r="A79" s="127"/>
      <c r="B79" s="535"/>
      <c r="C79" s="150" t="s">
        <v>160</v>
      </c>
      <c r="D79" s="197"/>
      <c r="E79" s="156"/>
      <c r="F79" s="194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413"/>
      <c r="X79" s="147"/>
      <c r="Y79" s="148"/>
      <c r="Z79" s="504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</row>
    <row r="80" spans="1:46" s="121" customFormat="1" ht="30" customHeight="1" thickBot="1" x14ac:dyDescent="0.25">
      <c r="A80" s="127"/>
      <c r="B80" s="533" t="s">
        <v>6</v>
      </c>
      <c r="C80" s="137" t="s">
        <v>274</v>
      </c>
      <c r="D80" s="138" t="s">
        <v>79</v>
      </c>
      <c r="E80" s="198">
        <v>1</v>
      </c>
      <c r="F80" s="529">
        <v>25</v>
      </c>
      <c r="G80" s="530"/>
      <c r="H80" s="530"/>
      <c r="I80" s="530"/>
      <c r="J80" s="530"/>
      <c r="K80" s="530"/>
      <c r="L80" s="530"/>
      <c r="M80" s="530"/>
      <c r="N80" s="530"/>
      <c r="O80" s="530"/>
      <c r="P80" s="530"/>
      <c r="Q80" s="530"/>
      <c r="R80" s="530"/>
      <c r="S80" s="530"/>
      <c r="T80" s="530"/>
      <c r="U80" s="530"/>
      <c r="V80" s="530"/>
      <c r="W80" s="565"/>
      <c r="X80" s="284">
        <f>F80</f>
        <v>25</v>
      </c>
      <c r="Y80" s="141">
        <v>0.02</v>
      </c>
      <c r="Z80" s="284">
        <f>X80*Y80</f>
        <v>0.5</v>
      </c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</row>
    <row r="81" spans="1:46" s="121" customFormat="1" ht="19.5" customHeight="1" thickTop="1" x14ac:dyDescent="0.2">
      <c r="A81" s="127"/>
      <c r="B81" s="534"/>
      <c r="C81" s="196" t="s">
        <v>24</v>
      </c>
      <c r="D81" s="197"/>
      <c r="E81" s="155"/>
      <c r="F81" s="410"/>
      <c r="G81" s="411"/>
      <c r="H81" s="411"/>
      <c r="I81" s="411"/>
      <c r="J81" s="411"/>
      <c r="K81" s="411"/>
      <c r="L81" s="411"/>
      <c r="M81" s="411"/>
      <c r="N81" s="411"/>
      <c r="O81" s="411"/>
      <c r="P81" s="411"/>
      <c r="Q81" s="411"/>
      <c r="R81" s="411"/>
      <c r="S81" s="411"/>
      <c r="T81" s="411"/>
      <c r="U81" s="411"/>
      <c r="V81" s="411"/>
      <c r="W81" s="412"/>
      <c r="X81" s="147"/>
      <c r="Y81" s="148"/>
      <c r="Z81" s="504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</row>
    <row r="82" spans="1:46" s="121" customFormat="1" ht="19.5" customHeight="1" thickBot="1" x14ac:dyDescent="0.25">
      <c r="A82" s="127"/>
      <c r="B82" s="535"/>
      <c r="C82" s="150" t="s">
        <v>275</v>
      </c>
      <c r="D82" s="197"/>
      <c r="E82" s="156"/>
      <c r="F82" s="194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413"/>
      <c r="X82" s="154"/>
      <c r="Y82" s="148"/>
      <c r="Z82" s="504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</row>
    <row r="83" spans="1:46" s="121" customFormat="1" ht="30" customHeight="1" thickBot="1" x14ac:dyDescent="0.25">
      <c r="A83" s="127"/>
      <c r="B83" s="533" t="s">
        <v>10</v>
      </c>
      <c r="C83" s="137" t="s">
        <v>241</v>
      </c>
      <c r="D83" s="138" t="s">
        <v>79</v>
      </c>
      <c r="E83" s="139">
        <v>1</v>
      </c>
      <c r="F83" s="263">
        <v>5</v>
      </c>
      <c r="G83" s="263">
        <v>5</v>
      </c>
      <c r="H83" s="263">
        <v>5</v>
      </c>
      <c r="I83" s="263">
        <v>10</v>
      </c>
      <c r="J83" s="263">
        <v>10</v>
      </c>
      <c r="K83" s="263">
        <v>10</v>
      </c>
      <c r="L83" s="263">
        <v>24</v>
      </c>
      <c r="M83" s="263">
        <v>30</v>
      </c>
      <c r="N83" s="263">
        <v>30</v>
      </c>
      <c r="O83" s="263">
        <v>30</v>
      </c>
      <c r="P83" s="263">
        <v>42</v>
      </c>
      <c r="Q83" s="263">
        <v>50</v>
      </c>
      <c r="R83" s="263">
        <v>55</v>
      </c>
      <c r="S83" s="263">
        <v>60</v>
      </c>
      <c r="T83" s="263">
        <v>60</v>
      </c>
      <c r="U83" s="263">
        <v>60</v>
      </c>
      <c r="V83" s="263">
        <v>60</v>
      </c>
      <c r="W83" s="263">
        <v>60</v>
      </c>
      <c r="X83" s="294">
        <f>SUM(F83:W83)</f>
        <v>606</v>
      </c>
      <c r="Y83" s="141">
        <v>0.03</v>
      </c>
      <c r="Z83" s="284">
        <f>X83*Y83</f>
        <v>18.18</v>
      </c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</row>
    <row r="84" spans="1:46" s="121" customFormat="1" ht="19.5" customHeight="1" thickTop="1" x14ac:dyDescent="0.2">
      <c r="A84" s="127"/>
      <c r="B84" s="534"/>
      <c r="C84" s="144" t="s">
        <v>24</v>
      </c>
      <c r="D84" s="197"/>
      <c r="E84" s="190"/>
      <c r="F84" s="410"/>
      <c r="G84" s="411"/>
      <c r="H84" s="411"/>
      <c r="I84" s="411"/>
      <c r="J84" s="411"/>
      <c r="K84" s="411"/>
      <c r="L84" s="411"/>
      <c r="M84" s="411"/>
      <c r="N84" s="411"/>
      <c r="O84" s="411"/>
      <c r="P84" s="411"/>
      <c r="Q84" s="411"/>
      <c r="R84" s="411"/>
      <c r="S84" s="411"/>
      <c r="T84" s="411"/>
      <c r="U84" s="411"/>
      <c r="V84" s="411"/>
      <c r="W84" s="412"/>
      <c r="X84" s="147"/>
      <c r="Y84" s="191"/>
      <c r="Z84" s="147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</row>
    <row r="85" spans="1:46" s="121" customFormat="1" ht="19.5" customHeight="1" thickBot="1" x14ac:dyDescent="0.25">
      <c r="A85" s="127"/>
      <c r="B85" s="535"/>
      <c r="C85" s="150" t="s">
        <v>80</v>
      </c>
      <c r="D85" s="197"/>
      <c r="E85" s="156"/>
      <c r="F85" s="194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413"/>
      <c r="X85" s="154"/>
      <c r="Y85" s="191"/>
      <c r="Z85" s="147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</row>
    <row r="86" spans="1:46" s="121" customFormat="1" ht="30" customHeight="1" thickBot="1" x14ac:dyDescent="0.25">
      <c r="A86" s="127"/>
      <c r="B86" s="533" t="s">
        <v>11</v>
      </c>
      <c r="C86" s="137" t="s">
        <v>242</v>
      </c>
      <c r="D86" s="138" t="s">
        <v>79</v>
      </c>
      <c r="E86" s="139">
        <v>1</v>
      </c>
      <c r="F86" s="263">
        <v>10</v>
      </c>
      <c r="G86" s="263">
        <v>10</v>
      </c>
      <c r="H86" s="263">
        <v>10</v>
      </c>
      <c r="I86" s="263">
        <v>10</v>
      </c>
      <c r="J86" s="263">
        <v>15</v>
      </c>
      <c r="K86" s="263">
        <v>15</v>
      </c>
      <c r="L86" s="263">
        <v>15</v>
      </c>
      <c r="M86" s="263">
        <v>20</v>
      </c>
      <c r="N86" s="263">
        <v>20</v>
      </c>
      <c r="O86" s="263">
        <v>20</v>
      </c>
      <c r="P86" s="263">
        <v>20</v>
      </c>
      <c r="Q86" s="263">
        <v>30</v>
      </c>
      <c r="R86" s="263">
        <v>50</v>
      </c>
      <c r="S86" s="263">
        <v>60</v>
      </c>
      <c r="T86" s="263">
        <v>90</v>
      </c>
      <c r="U86" s="263">
        <v>90</v>
      </c>
      <c r="V86" s="263">
        <v>90</v>
      </c>
      <c r="W86" s="263">
        <v>90</v>
      </c>
      <c r="X86" s="294">
        <f>SUM(F86:W86)</f>
        <v>665</v>
      </c>
      <c r="Y86" s="141">
        <v>0.03</v>
      </c>
      <c r="Z86" s="284">
        <f>X86*Y86</f>
        <v>19.95</v>
      </c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</row>
    <row r="87" spans="1:46" s="121" customFormat="1" ht="19.5" customHeight="1" thickTop="1" x14ac:dyDescent="0.2">
      <c r="A87" s="127"/>
      <c r="B87" s="534"/>
      <c r="C87" s="144" t="s">
        <v>24</v>
      </c>
      <c r="D87" s="197"/>
      <c r="E87" s="155"/>
      <c r="F87" s="410"/>
      <c r="G87" s="411"/>
      <c r="H87" s="411"/>
      <c r="I87" s="411"/>
      <c r="J87" s="411"/>
      <c r="K87" s="411"/>
      <c r="L87" s="411"/>
      <c r="M87" s="411"/>
      <c r="N87" s="411"/>
      <c r="O87" s="411"/>
      <c r="P87" s="411"/>
      <c r="Q87" s="411"/>
      <c r="R87" s="411"/>
      <c r="S87" s="411"/>
      <c r="T87" s="411"/>
      <c r="U87" s="411"/>
      <c r="V87" s="411"/>
      <c r="W87" s="412"/>
      <c r="X87" s="199"/>
      <c r="Y87" s="191"/>
      <c r="Z87" s="192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</row>
    <row r="88" spans="1:46" s="121" customFormat="1" ht="19.5" customHeight="1" thickBot="1" x14ac:dyDescent="0.25">
      <c r="A88" s="127"/>
      <c r="B88" s="535"/>
      <c r="C88" s="150" t="s">
        <v>81</v>
      </c>
      <c r="D88" s="200"/>
      <c r="E88" s="156"/>
      <c r="F88" s="194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413"/>
      <c r="X88" s="154"/>
      <c r="Y88" s="191"/>
      <c r="Z88" s="192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</row>
    <row r="89" spans="1:46" s="121" customFormat="1" ht="30" customHeight="1" thickBot="1" x14ac:dyDescent="0.25">
      <c r="A89" s="127"/>
      <c r="B89" s="533" t="s">
        <v>12</v>
      </c>
      <c r="C89" s="487" t="s">
        <v>308</v>
      </c>
      <c r="D89" s="138" t="s">
        <v>79</v>
      </c>
      <c r="E89" s="139"/>
      <c r="F89" s="562" t="s">
        <v>140</v>
      </c>
      <c r="G89" s="563"/>
      <c r="H89" s="563"/>
      <c r="I89" s="563"/>
      <c r="J89" s="563"/>
      <c r="K89" s="563"/>
      <c r="L89" s="563"/>
      <c r="M89" s="563"/>
      <c r="N89" s="563"/>
      <c r="O89" s="563"/>
      <c r="P89" s="563"/>
      <c r="Q89" s="563"/>
      <c r="R89" s="563"/>
      <c r="S89" s="563"/>
      <c r="T89" s="563"/>
      <c r="U89" s="563"/>
      <c r="V89" s="563"/>
      <c r="W89" s="564"/>
      <c r="X89" s="281" t="s">
        <v>140</v>
      </c>
      <c r="Y89" s="281" t="s">
        <v>140</v>
      </c>
      <c r="Z89" s="281" t="s">
        <v>140</v>
      </c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</row>
    <row r="90" spans="1:46" s="121" customFormat="1" ht="19.5" customHeight="1" thickTop="1" thickBot="1" x14ac:dyDescent="0.25">
      <c r="A90" s="127"/>
      <c r="B90" s="606"/>
      <c r="C90" s="144" t="s">
        <v>117</v>
      </c>
      <c r="D90" s="197"/>
      <c r="E90" s="201"/>
      <c r="F90" s="634"/>
      <c r="G90" s="632"/>
      <c r="H90" s="632"/>
      <c r="I90" s="632"/>
      <c r="J90" s="632"/>
      <c r="K90" s="632"/>
      <c r="L90" s="632"/>
      <c r="M90" s="632"/>
      <c r="N90" s="632"/>
      <c r="O90" s="632"/>
      <c r="P90" s="632"/>
      <c r="Q90" s="632"/>
      <c r="R90" s="632"/>
      <c r="S90" s="632"/>
      <c r="T90" s="632"/>
      <c r="U90" s="632"/>
      <c r="V90" s="632"/>
      <c r="W90" s="633"/>
      <c r="X90" s="286"/>
      <c r="Y90" s="287"/>
      <c r="Z90" s="288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</row>
    <row r="91" spans="1:46" s="121" customFormat="1" ht="19.5" customHeight="1" thickBot="1" x14ac:dyDescent="0.25">
      <c r="A91" s="127"/>
      <c r="B91" s="179" t="s">
        <v>121</v>
      </c>
      <c r="C91" s="202" t="s">
        <v>243</v>
      </c>
      <c r="D91" s="162" t="s">
        <v>79</v>
      </c>
      <c r="E91" s="314">
        <v>1</v>
      </c>
      <c r="F91" s="263">
        <v>11.4</v>
      </c>
      <c r="G91" s="263">
        <v>15.6</v>
      </c>
      <c r="H91" s="263">
        <v>22</v>
      </c>
      <c r="I91" s="263">
        <v>23</v>
      </c>
      <c r="J91" s="263">
        <v>36</v>
      </c>
      <c r="K91" s="263">
        <v>42</v>
      </c>
      <c r="L91" s="263">
        <v>49</v>
      </c>
      <c r="M91" s="263">
        <v>50</v>
      </c>
      <c r="N91" s="263">
        <v>137</v>
      </c>
      <c r="O91" s="263">
        <v>138</v>
      </c>
      <c r="P91" s="263">
        <v>281</v>
      </c>
      <c r="Q91" s="263">
        <v>355</v>
      </c>
      <c r="R91" s="263">
        <v>561</v>
      </c>
      <c r="S91" s="263">
        <v>912</v>
      </c>
      <c r="T91" s="263">
        <v>980</v>
      </c>
      <c r="U91" s="426" t="s">
        <v>140</v>
      </c>
      <c r="V91" s="426" t="s">
        <v>140</v>
      </c>
      <c r="W91" s="427" t="s">
        <v>140</v>
      </c>
      <c r="X91" s="290">
        <f>SUM(F91:W91)</f>
        <v>3613</v>
      </c>
      <c r="Y91" s="300">
        <v>3.0000000000000001E-3</v>
      </c>
      <c r="Z91" s="290">
        <f t="shared" ref="Z91:Z98" si="4">X91*Y91</f>
        <v>10.839</v>
      </c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</row>
    <row r="92" spans="1:46" s="121" customFormat="1" ht="27.75" customHeight="1" thickTop="1" thickBot="1" x14ac:dyDescent="0.25">
      <c r="A92" s="127"/>
      <c r="B92" s="179" t="s">
        <v>154</v>
      </c>
      <c r="C92" s="202" t="s">
        <v>262</v>
      </c>
      <c r="D92" s="162" t="s">
        <v>79</v>
      </c>
      <c r="E92" s="314">
        <v>1</v>
      </c>
      <c r="F92" s="263">
        <v>1.2</v>
      </c>
      <c r="G92" s="263">
        <v>2.2000000000000002</v>
      </c>
      <c r="H92" s="263">
        <v>2.2999999999999998</v>
      </c>
      <c r="I92" s="263">
        <v>2.9</v>
      </c>
      <c r="J92" s="263">
        <v>3</v>
      </c>
      <c r="K92" s="263">
        <v>3.4</v>
      </c>
      <c r="L92" s="263">
        <v>5.3</v>
      </c>
      <c r="M92" s="263">
        <v>6.5</v>
      </c>
      <c r="N92" s="263">
        <v>16.5</v>
      </c>
      <c r="O92" s="263">
        <v>20.5</v>
      </c>
      <c r="P92" s="263">
        <v>25</v>
      </c>
      <c r="Q92" s="263">
        <v>31</v>
      </c>
      <c r="R92" s="263">
        <v>53</v>
      </c>
      <c r="S92" s="263">
        <v>106</v>
      </c>
      <c r="T92" s="263">
        <v>150</v>
      </c>
      <c r="U92" s="363">
        <v>150</v>
      </c>
      <c r="V92" s="267">
        <v>150</v>
      </c>
      <c r="W92" s="363">
        <v>150</v>
      </c>
      <c r="X92" s="290">
        <f>SUM(F92:W92)</f>
        <v>878.8</v>
      </c>
      <c r="Y92" s="300">
        <v>3.0000000000000001E-3</v>
      </c>
      <c r="Z92" s="290">
        <f t="shared" si="4"/>
        <v>2.6364000000000001</v>
      </c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</row>
    <row r="93" spans="1:46" s="121" customFormat="1" ht="27" customHeight="1" thickTop="1" thickBot="1" x14ac:dyDescent="0.25">
      <c r="A93" s="127"/>
      <c r="B93" s="179" t="s">
        <v>155</v>
      </c>
      <c r="C93" s="202" t="s">
        <v>263</v>
      </c>
      <c r="D93" s="162" t="s">
        <v>79</v>
      </c>
      <c r="E93" s="314">
        <v>1</v>
      </c>
      <c r="F93" s="263">
        <v>2.1</v>
      </c>
      <c r="G93" s="263">
        <v>3.8</v>
      </c>
      <c r="H93" s="263">
        <v>5.4</v>
      </c>
      <c r="I93" s="263">
        <v>7</v>
      </c>
      <c r="J93" s="263">
        <v>9</v>
      </c>
      <c r="K93" s="263">
        <v>12</v>
      </c>
      <c r="L93" s="263">
        <v>13</v>
      </c>
      <c r="M93" s="263">
        <v>23</v>
      </c>
      <c r="N93" s="263">
        <v>27</v>
      </c>
      <c r="O93" s="263">
        <v>37</v>
      </c>
      <c r="P93" s="263">
        <v>51</v>
      </c>
      <c r="Q93" s="263">
        <v>70</v>
      </c>
      <c r="R93" s="263">
        <v>145</v>
      </c>
      <c r="S93" s="263">
        <v>261</v>
      </c>
      <c r="T93" s="263">
        <v>400</v>
      </c>
      <c r="U93" s="426" t="s">
        <v>140</v>
      </c>
      <c r="V93" s="426" t="s">
        <v>140</v>
      </c>
      <c r="W93" s="427" t="s">
        <v>140</v>
      </c>
      <c r="X93" s="290">
        <f t="shared" ref="X93:X95" si="5">SUM(F93:T93)</f>
        <v>1066.3</v>
      </c>
      <c r="Y93" s="300">
        <v>3.0000000000000001E-3</v>
      </c>
      <c r="Z93" s="290">
        <f t="shared" si="4"/>
        <v>3.1989000000000001</v>
      </c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</row>
    <row r="94" spans="1:46" s="121" customFormat="1" ht="19.5" customHeight="1" thickTop="1" thickBot="1" x14ac:dyDescent="0.25">
      <c r="A94" s="127"/>
      <c r="B94" s="179" t="s">
        <v>156</v>
      </c>
      <c r="C94" s="202" t="s">
        <v>244</v>
      </c>
      <c r="D94" s="162" t="s">
        <v>79</v>
      </c>
      <c r="E94" s="314">
        <v>1</v>
      </c>
      <c r="F94" s="263">
        <v>1.5</v>
      </c>
      <c r="G94" s="263">
        <v>2</v>
      </c>
      <c r="H94" s="263">
        <v>2.5</v>
      </c>
      <c r="I94" s="263">
        <v>3</v>
      </c>
      <c r="J94" s="263">
        <v>4</v>
      </c>
      <c r="K94" s="263">
        <v>4.5</v>
      </c>
      <c r="L94" s="263">
        <v>5.5</v>
      </c>
      <c r="M94" s="263">
        <v>8</v>
      </c>
      <c r="N94" s="263">
        <v>9</v>
      </c>
      <c r="O94" s="263">
        <v>10</v>
      </c>
      <c r="P94" s="263">
        <v>25</v>
      </c>
      <c r="Q94" s="263">
        <v>40</v>
      </c>
      <c r="R94" s="263">
        <v>65</v>
      </c>
      <c r="S94" s="263">
        <v>100</v>
      </c>
      <c r="T94" s="263">
        <v>135</v>
      </c>
      <c r="U94" s="426" t="s">
        <v>140</v>
      </c>
      <c r="V94" s="426" t="s">
        <v>140</v>
      </c>
      <c r="W94" s="427" t="s">
        <v>140</v>
      </c>
      <c r="X94" s="290">
        <f t="shared" si="5"/>
        <v>415</v>
      </c>
      <c r="Y94" s="300">
        <v>3.0000000000000001E-3</v>
      </c>
      <c r="Z94" s="290">
        <f t="shared" si="4"/>
        <v>1.2450000000000001</v>
      </c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</row>
    <row r="95" spans="1:46" s="121" customFormat="1" ht="19.5" customHeight="1" thickTop="1" thickBot="1" x14ac:dyDescent="0.25">
      <c r="A95" s="127"/>
      <c r="B95" s="179" t="s">
        <v>157</v>
      </c>
      <c r="C95" s="202" t="s">
        <v>245</v>
      </c>
      <c r="D95" s="162" t="s">
        <v>79</v>
      </c>
      <c r="E95" s="314">
        <v>1</v>
      </c>
      <c r="F95" s="263">
        <v>2.5</v>
      </c>
      <c r="G95" s="263">
        <v>4.5</v>
      </c>
      <c r="H95" s="263">
        <v>5</v>
      </c>
      <c r="I95" s="263">
        <v>6.2</v>
      </c>
      <c r="J95" s="263">
        <v>9.35</v>
      </c>
      <c r="K95" s="263">
        <v>12</v>
      </c>
      <c r="L95" s="263">
        <v>18</v>
      </c>
      <c r="M95" s="263">
        <v>21</v>
      </c>
      <c r="N95" s="263">
        <v>29</v>
      </c>
      <c r="O95" s="263">
        <v>37</v>
      </c>
      <c r="P95" s="263">
        <v>62</v>
      </c>
      <c r="Q95" s="263">
        <v>86</v>
      </c>
      <c r="R95" s="263">
        <v>160</v>
      </c>
      <c r="S95" s="263">
        <v>285</v>
      </c>
      <c r="T95" s="263">
        <v>400</v>
      </c>
      <c r="U95" s="428" t="s">
        <v>140</v>
      </c>
      <c r="V95" s="428" t="s">
        <v>140</v>
      </c>
      <c r="W95" s="429" t="s">
        <v>140</v>
      </c>
      <c r="X95" s="290">
        <f t="shared" si="5"/>
        <v>1137.55</v>
      </c>
      <c r="Y95" s="300">
        <v>3.0000000000000001E-3</v>
      </c>
      <c r="Z95" s="290">
        <f t="shared" si="4"/>
        <v>3.4126499999999997</v>
      </c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</row>
    <row r="96" spans="1:46" s="121" customFormat="1" ht="19.5" customHeight="1" thickTop="1" thickBot="1" x14ac:dyDescent="0.25">
      <c r="A96" s="127"/>
      <c r="B96" s="179" t="s">
        <v>158</v>
      </c>
      <c r="C96" s="202" t="s">
        <v>246</v>
      </c>
      <c r="D96" s="162" t="s">
        <v>79</v>
      </c>
      <c r="E96" s="314">
        <v>1</v>
      </c>
      <c r="F96" s="263">
        <v>0.8</v>
      </c>
      <c r="G96" s="263">
        <v>1</v>
      </c>
      <c r="H96" s="263">
        <v>1.2</v>
      </c>
      <c r="I96" s="263">
        <v>1.6</v>
      </c>
      <c r="J96" s="263">
        <v>2</v>
      </c>
      <c r="K96" s="263">
        <v>2.2000000000000002</v>
      </c>
      <c r="L96" s="263">
        <v>4</v>
      </c>
      <c r="M96" s="263">
        <v>6</v>
      </c>
      <c r="N96" s="263">
        <v>8</v>
      </c>
      <c r="O96" s="263">
        <v>11</v>
      </c>
      <c r="P96" s="263">
        <v>14</v>
      </c>
      <c r="Q96" s="263">
        <v>26</v>
      </c>
      <c r="R96" s="263">
        <v>36</v>
      </c>
      <c r="S96" s="263">
        <v>63</v>
      </c>
      <c r="T96" s="263">
        <v>75</v>
      </c>
      <c r="U96" s="363">
        <v>75</v>
      </c>
      <c r="V96" s="267">
        <v>75</v>
      </c>
      <c r="W96" s="363">
        <v>75</v>
      </c>
      <c r="X96" s="290">
        <f t="shared" ref="X96" si="6">SUM(F96:T96)</f>
        <v>251.8</v>
      </c>
      <c r="Y96" s="300">
        <v>3.0000000000000001E-3</v>
      </c>
      <c r="Z96" s="290">
        <f t="shared" ref="Z96" si="7">X96*Y96</f>
        <v>0.75540000000000007</v>
      </c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</row>
    <row r="97" spans="1:46" s="121" customFormat="1" ht="19.5" customHeight="1" thickTop="1" thickBot="1" x14ac:dyDescent="0.25">
      <c r="A97" s="127"/>
      <c r="B97" s="285" t="s">
        <v>324</v>
      </c>
      <c r="C97" s="202" t="s">
        <v>325</v>
      </c>
      <c r="D97" s="161" t="s">
        <v>79</v>
      </c>
      <c r="E97" s="333">
        <v>1</v>
      </c>
      <c r="F97" s="492" t="s">
        <v>140</v>
      </c>
      <c r="G97" s="527">
        <v>10</v>
      </c>
      <c r="H97" s="527">
        <v>10</v>
      </c>
      <c r="I97" s="527">
        <v>10</v>
      </c>
      <c r="J97" s="527">
        <v>15</v>
      </c>
      <c r="K97" s="527">
        <v>15</v>
      </c>
      <c r="L97" s="527">
        <v>15</v>
      </c>
      <c r="M97" s="527">
        <v>17</v>
      </c>
      <c r="N97" s="493" t="s">
        <v>140</v>
      </c>
      <c r="O97" s="268">
        <v>20</v>
      </c>
      <c r="P97" s="635" t="s">
        <v>140</v>
      </c>
      <c r="Q97" s="583"/>
      <c r="R97" s="583"/>
      <c r="S97" s="583"/>
      <c r="T97" s="583"/>
      <c r="U97" s="583"/>
      <c r="V97" s="583"/>
      <c r="W97" s="584"/>
      <c r="X97" s="291">
        <f>SUM(F97:W97)</f>
        <v>112</v>
      </c>
      <c r="Y97" s="334">
        <v>3.0000000000000001E-3</v>
      </c>
      <c r="Z97" s="291">
        <f t="shared" si="4"/>
        <v>0.33600000000000002</v>
      </c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</row>
    <row r="98" spans="1:46" s="121" customFormat="1" ht="30" customHeight="1" thickBot="1" x14ac:dyDescent="0.25">
      <c r="A98" s="127"/>
      <c r="B98" s="533" t="s">
        <v>20</v>
      </c>
      <c r="C98" s="137" t="s">
        <v>291</v>
      </c>
      <c r="D98" s="175" t="s">
        <v>79</v>
      </c>
      <c r="E98" s="198">
        <v>1</v>
      </c>
      <c r="F98" s="278">
        <v>5</v>
      </c>
      <c r="G98" s="331">
        <v>5</v>
      </c>
      <c r="H98" s="331">
        <v>25</v>
      </c>
      <c r="I98" s="331">
        <v>25</v>
      </c>
      <c r="J98" s="331">
        <v>40</v>
      </c>
      <c r="K98" s="331">
        <v>60</v>
      </c>
      <c r="L98" s="331">
        <v>69</v>
      </c>
      <c r="M98" s="331">
        <v>70</v>
      </c>
      <c r="N98" s="331">
        <v>100</v>
      </c>
      <c r="O98" s="331">
        <v>100</v>
      </c>
      <c r="P98" s="331">
        <v>100</v>
      </c>
      <c r="Q98" s="331">
        <v>100</v>
      </c>
      <c r="R98" s="331">
        <v>100</v>
      </c>
      <c r="S98" s="331">
        <v>100</v>
      </c>
      <c r="T98" s="265">
        <v>100</v>
      </c>
      <c r="U98" s="365">
        <v>100</v>
      </c>
      <c r="V98" s="331">
        <v>100</v>
      </c>
      <c r="W98" s="364">
        <v>100</v>
      </c>
      <c r="X98" s="294">
        <f>SUM(F98:W98)</f>
        <v>1299</v>
      </c>
      <c r="Y98" s="332">
        <v>0.04</v>
      </c>
      <c r="Z98" s="294">
        <f t="shared" si="4"/>
        <v>51.96</v>
      </c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</row>
    <row r="99" spans="1:46" s="121" customFormat="1" ht="19.5" customHeight="1" thickTop="1" x14ac:dyDescent="0.2">
      <c r="A99" s="127"/>
      <c r="B99" s="534"/>
      <c r="C99" s="185" t="s">
        <v>24</v>
      </c>
      <c r="D99" s="186"/>
      <c r="E99" s="187"/>
      <c r="F99" s="410"/>
      <c r="G99" s="411"/>
      <c r="H99" s="411"/>
      <c r="I99" s="411"/>
      <c r="J99" s="411"/>
      <c r="K99" s="411"/>
      <c r="L99" s="411"/>
      <c r="M99" s="411"/>
      <c r="N99" s="411"/>
      <c r="O99" s="411"/>
      <c r="P99" s="411"/>
      <c r="Q99" s="411"/>
      <c r="R99" s="411"/>
      <c r="S99" s="411"/>
      <c r="T99" s="411"/>
      <c r="U99" s="411"/>
      <c r="V99" s="411"/>
      <c r="W99" s="412"/>
      <c r="X99" s="147"/>
      <c r="Y99" s="148"/>
      <c r="Z99" s="504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</row>
    <row r="100" spans="1:46" s="121" customFormat="1" ht="19.5" customHeight="1" thickBot="1" x14ac:dyDescent="0.25">
      <c r="A100" s="127"/>
      <c r="B100" s="535"/>
      <c r="C100" s="150" t="s">
        <v>278</v>
      </c>
      <c r="D100" s="186"/>
      <c r="E100" s="189"/>
      <c r="F100" s="194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413"/>
      <c r="X100" s="147"/>
      <c r="Y100" s="148"/>
      <c r="Z100" s="504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</row>
    <row r="101" spans="1:46" s="121" customFormat="1" ht="26.25" thickBot="1" x14ac:dyDescent="0.25">
      <c r="A101" s="127"/>
      <c r="B101" s="533" t="s">
        <v>292</v>
      </c>
      <c r="C101" s="137" t="s">
        <v>293</v>
      </c>
      <c r="D101" s="175" t="s">
        <v>79</v>
      </c>
      <c r="E101" s="198">
        <v>1</v>
      </c>
      <c r="F101" s="498" t="s">
        <v>140</v>
      </c>
      <c r="G101" s="498" t="s">
        <v>140</v>
      </c>
      <c r="H101" s="331">
        <v>25</v>
      </c>
      <c r="I101" s="498" t="s">
        <v>140</v>
      </c>
      <c r="J101" s="498" t="s">
        <v>140</v>
      </c>
      <c r="K101" s="331">
        <v>60</v>
      </c>
      <c r="L101" s="331">
        <v>60</v>
      </c>
      <c r="M101" s="331">
        <v>70</v>
      </c>
      <c r="N101" s="331">
        <v>70</v>
      </c>
      <c r="O101" s="498" t="s">
        <v>140</v>
      </c>
      <c r="P101" s="331">
        <v>100</v>
      </c>
      <c r="Q101" s="331">
        <v>100</v>
      </c>
      <c r="R101" s="498" t="s">
        <v>140</v>
      </c>
      <c r="S101" s="498" t="s">
        <v>140</v>
      </c>
      <c r="T101" s="498" t="s">
        <v>140</v>
      </c>
      <c r="U101" s="498" t="s">
        <v>140</v>
      </c>
      <c r="V101" s="498" t="s">
        <v>140</v>
      </c>
      <c r="W101" s="499" t="s">
        <v>140</v>
      </c>
      <c r="X101" s="296">
        <f>SUM(F101:W101)</f>
        <v>485</v>
      </c>
      <c r="Y101" s="214">
        <v>0.04</v>
      </c>
      <c r="Z101" s="296">
        <f t="shared" ref="Z101" si="8">X101*Y101</f>
        <v>19.400000000000002</v>
      </c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</row>
    <row r="102" spans="1:46" s="121" customFormat="1" ht="19.5" customHeight="1" thickTop="1" x14ac:dyDescent="0.2">
      <c r="A102" s="127"/>
      <c r="B102" s="534"/>
      <c r="C102" s="185" t="s">
        <v>24</v>
      </c>
      <c r="D102" s="186"/>
      <c r="E102" s="187"/>
      <c r="F102" s="410"/>
      <c r="G102" s="411"/>
      <c r="H102" s="411"/>
      <c r="I102" s="411"/>
      <c r="J102" s="411"/>
      <c r="K102" s="411"/>
      <c r="L102" s="411"/>
      <c r="M102" s="411"/>
      <c r="N102" s="411"/>
      <c r="O102" s="411"/>
      <c r="P102" s="411"/>
      <c r="Q102" s="411"/>
      <c r="R102" s="411"/>
      <c r="S102" s="411"/>
      <c r="T102" s="411"/>
      <c r="U102" s="411"/>
      <c r="V102" s="411"/>
      <c r="W102" s="412"/>
      <c r="X102" s="147"/>
      <c r="Y102" s="148"/>
      <c r="Z102" s="149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</row>
    <row r="103" spans="1:46" s="121" customFormat="1" ht="24.75" thickBot="1" x14ac:dyDescent="0.25">
      <c r="A103" s="127"/>
      <c r="B103" s="535"/>
      <c r="C103" s="150" t="s">
        <v>300</v>
      </c>
      <c r="D103" s="186"/>
      <c r="E103" s="189"/>
      <c r="F103" s="194"/>
      <c r="G103" s="195"/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413"/>
      <c r="X103" s="147"/>
      <c r="Y103" s="148"/>
      <c r="Z103" s="149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</row>
    <row r="104" spans="1:46" s="121" customFormat="1" ht="30" customHeight="1" thickBot="1" x14ac:dyDescent="0.25">
      <c r="A104" s="127"/>
      <c r="B104" s="520" t="s">
        <v>294</v>
      </c>
      <c r="C104" s="137" t="s">
        <v>281</v>
      </c>
      <c r="D104" s="175" t="s">
        <v>79</v>
      </c>
      <c r="E104" s="139"/>
      <c r="F104" s="562" t="s">
        <v>140</v>
      </c>
      <c r="G104" s="563"/>
      <c r="H104" s="563"/>
      <c r="I104" s="563"/>
      <c r="J104" s="563"/>
      <c r="K104" s="563"/>
      <c r="L104" s="563"/>
      <c r="M104" s="563"/>
      <c r="N104" s="563"/>
      <c r="O104" s="563"/>
      <c r="P104" s="563"/>
      <c r="Q104" s="563"/>
      <c r="R104" s="563"/>
      <c r="S104" s="563"/>
      <c r="T104" s="563"/>
      <c r="U104" s="563"/>
      <c r="V104" s="563"/>
      <c r="W104" s="564"/>
      <c r="X104" s="519" t="s">
        <v>140</v>
      </c>
      <c r="Y104" s="281" t="s">
        <v>140</v>
      </c>
      <c r="Z104" s="281" t="s">
        <v>140</v>
      </c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</row>
    <row r="105" spans="1:46" s="121" customFormat="1" ht="34.5" customHeight="1" thickTop="1" thickBot="1" x14ac:dyDescent="0.25">
      <c r="A105" s="127"/>
      <c r="B105" s="179" t="s">
        <v>295</v>
      </c>
      <c r="C105" s="180" t="s">
        <v>264</v>
      </c>
      <c r="D105" s="203" t="s">
        <v>79</v>
      </c>
      <c r="E105" s="315">
        <v>1</v>
      </c>
      <c r="F105" s="331">
        <v>210</v>
      </c>
      <c r="G105" s="331">
        <v>250</v>
      </c>
      <c r="H105" s="331">
        <v>275</v>
      </c>
      <c r="I105" s="331">
        <v>275</v>
      </c>
      <c r="J105" s="331">
        <v>325</v>
      </c>
      <c r="K105" s="331">
        <v>325</v>
      </c>
      <c r="L105" s="331">
        <v>380</v>
      </c>
      <c r="M105" s="331">
        <v>400</v>
      </c>
      <c r="N105" s="331">
        <v>550</v>
      </c>
      <c r="O105" s="331">
        <v>550</v>
      </c>
      <c r="P105" s="331">
        <v>960</v>
      </c>
      <c r="Q105" s="331">
        <v>1280</v>
      </c>
      <c r="R105" s="331">
        <v>1625</v>
      </c>
      <c r="S105" s="331">
        <v>1875</v>
      </c>
      <c r="T105" s="331">
        <v>1875</v>
      </c>
      <c r="U105" s="430" t="s">
        <v>140</v>
      </c>
      <c r="V105" s="431" t="s">
        <v>140</v>
      </c>
      <c r="W105" s="432" t="s">
        <v>140</v>
      </c>
      <c r="X105" s="327">
        <f>SUM(F105:T105)</f>
        <v>11155</v>
      </c>
      <c r="Y105" s="302">
        <v>1.2E-2</v>
      </c>
      <c r="Z105" s="289">
        <f t="shared" ref="Z105:Z110" si="9">X105*Y105</f>
        <v>133.86000000000001</v>
      </c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</row>
    <row r="106" spans="1:46" s="121" customFormat="1" ht="33.75" customHeight="1" thickTop="1" thickBot="1" x14ac:dyDescent="0.25">
      <c r="A106" s="127"/>
      <c r="B106" s="179" t="s">
        <v>296</v>
      </c>
      <c r="C106" s="181" t="s">
        <v>265</v>
      </c>
      <c r="D106" s="203" t="s">
        <v>79</v>
      </c>
      <c r="E106" s="319">
        <v>1</v>
      </c>
      <c r="F106" s="331">
        <v>140</v>
      </c>
      <c r="G106" s="331">
        <v>150</v>
      </c>
      <c r="H106" s="331">
        <v>180</v>
      </c>
      <c r="I106" s="331">
        <v>240</v>
      </c>
      <c r="J106" s="331">
        <v>310</v>
      </c>
      <c r="K106" s="331">
        <v>380</v>
      </c>
      <c r="L106" s="331">
        <v>405</v>
      </c>
      <c r="M106" s="331">
        <v>560</v>
      </c>
      <c r="N106" s="331">
        <v>585</v>
      </c>
      <c r="O106" s="331">
        <v>585</v>
      </c>
      <c r="P106" s="331">
        <v>1080</v>
      </c>
      <c r="Q106" s="331">
        <v>1300</v>
      </c>
      <c r="R106" s="331">
        <v>1300</v>
      </c>
      <c r="S106" s="331">
        <v>1300</v>
      </c>
      <c r="T106" s="331">
        <v>1300</v>
      </c>
      <c r="U106" s="426" t="s">
        <v>140</v>
      </c>
      <c r="V106" s="359" t="s">
        <v>140</v>
      </c>
      <c r="W106" s="427" t="s">
        <v>140</v>
      </c>
      <c r="X106" s="327">
        <f>SUM(F106:T106)</f>
        <v>9815</v>
      </c>
      <c r="Y106" s="307">
        <v>1.2E-2</v>
      </c>
      <c r="Z106" s="290">
        <f t="shared" si="9"/>
        <v>117.78</v>
      </c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</row>
    <row r="107" spans="1:46" s="121" customFormat="1" ht="34.5" customHeight="1" thickTop="1" thickBot="1" x14ac:dyDescent="0.25">
      <c r="A107" s="127"/>
      <c r="B107" s="285" t="s">
        <v>297</v>
      </c>
      <c r="C107" s="180" t="s">
        <v>260</v>
      </c>
      <c r="D107" s="203" t="s">
        <v>79</v>
      </c>
      <c r="E107" s="326">
        <v>1</v>
      </c>
      <c r="F107" s="358" t="s">
        <v>140</v>
      </c>
      <c r="G107" s="359" t="s">
        <v>140</v>
      </c>
      <c r="H107" s="269">
        <v>220</v>
      </c>
      <c r="I107" s="359" t="s">
        <v>140</v>
      </c>
      <c r="J107" s="359" t="s">
        <v>140</v>
      </c>
      <c r="K107" s="331">
        <v>315</v>
      </c>
      <c r="L107" s="331">
        <v>380</v>
      </c>
      <c r="M107" s="331">
        <v>565</v>
      </c>
      <c r="N107" s="331">
        <v>640</v>
      </c>
      <c r="O107" s="359" t="s">
        <v>140</v>
      </c>
      <c r="P107" s="359" t="s">
        <v>140</v>
      </c>
      <c r="Q107" s="359" t="s">
        <v>140</v>
      </c>
      <c r="R107" s="359" t="s">
        <v>140</v>
      </c>
      <c r="S107" s="359" t="s">
        <v>140</v>
      </c>
      <c r="T107" s="372" t="s">
        <v>140</v>
      </c>
      <c r="U107" s="433" t="s">
        <v>140</v>
      </c>
      <c r="V107" s="433" t="s">
        <v>140</v>
      </c>
      <c r="W107" s="429" t="s">
        <v>140</v>
      </c>
      <c r="X107" s="327">
        <f>H107+K107+L107+M107+N107</f>
        <v>2120</v>
      </c>
      <c r="Y107" s="330">
        <v>1.2E-2</v>
      </c>
      <c r="Z107" s="507">
        <f t="shared" si="9"/>
        <v>25.44</v>
      </c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</row>
    <row r="108" spans="1:46" s="121" customFormat="1" ht="34.5" customHeight="1" thickTop="1" thickBot="1" x14ac:dyDescent="0.25">
      <c r="A108" s="127"/>
      <c r="B108" s="503" t="s">
        <v>298</v>
      </c>
      <c r="C108" s="180" t="s">
        <v>302</v>
      </c>
      <c r="D108" s="210" t="s">
        <v>79</v>
      </c>
      <c r="E108" s="326">
        <v>1</v>
      </c>
      <c r="F108" s="419" t="s">
        <v>140</v>
      </c>
      <c r="G108" s="418" t="s">
        <v>140</v>
      </c>
      <c r="H108" s="417">
        <v>100</v>
      </c>
      <c r="I108" s="359" t="s">
        <v>140</v>
      </c>
      <c r="J108" s="359" t="s">
        <v>140</v>
      </c>
      <c r="K108" s="331">
        <v>110</v>
      </c>
      <c r="L108" s="331">
        <v>120</v>
      </c>
      <c r="M108" s="331">
        <v>160</v>
      </c>
      <c r="N108" s="331">
        <v>190</v>
      </c>
      <c r="O108" s="418" t="s">
        <v>140</v>
      </c>
      <c r="P108" s="374">
        <v>280</v>
      </c>
      <c r="Q108" s="418" t="s">
        <v>140</v>
      </c>
      <c r="R108" s="359" t="s">
        <v>140</v>
      </c>
      <c r="S108" s="418" t="s">
        <v>140</v>
      </c>
      <c r="T108" s="418" t="s">
        <v>140</v>
      </c>
      <c r="U108" s="418" t="s">
        <v>140</v>
      </c>
      <c r="V108" s="418" t="s">
        <v>140</v>
      </c>
      <c r="W108" s="434" t="s">
        <v>140</v>
      </c>
      <c r="X108" s="327">
        <f>H108+K108+L108+M108+N108</f>
        <v>680</v>
      </c>
      <c r="Y108" s="307">
        <v>1.2E-2</v>
      </c>
      <c r="Z108" s="508">
        <f t="shared" si="9"/>
        <v>8.16</v>
      </c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</row>
    <row r="109" spans="1:46" s="121" customFormat="1" ht="34.5" customHeight="1" thickTop="1" thickBot="1" x14ac:dyDescent="0.25">
      <c r="A109" s="127"/>
      <c r="B109" s="503" t="s">
        <v>299</v>
      </c>
      <c r="C109" s="180" t="s">
        <v>301</v>
      </c>
      <c r="D109" s="210" t="s">
        <v>79</v>
      </c>
      <c r="E109" s="326">
        <v>1</v>
      </c>
      <c r="F109" s="419" t="s">
        <v>140</v>
      </c>
      <c r="G109" s="418" t="s">
        <v>140</v>
      </c>
      <c r="H109" s="417">
        <v>100</v>
      </c>
      <c r="I109" s="359" t="s">
        <v>140</v>
      </c>
      <c r="J109" s="359" t="s">
        <v>140</v>
      </c>
      <c r="K109" s="331">
        <v>110</v>
      </c>
      <c r="L109" s="331">
        <v>120</v>
      </c>
      <c r="M109" s="331">
        <v>180</v>
      </c>
      <c r="N109" s="331">
        <v>210</v>
      </c>
      <c r="O109" s="418" t="s">
        <v>140</v>
      </c>
      <c r="P109" s="374">
        <v>330</v>
      </c>
      <c r="Q109" s="374">
        <v>420</v>
      </c>
      <c r="R109" s="359" t="s">
        <v>140</v>
      </c>
      <c r="S109" s="418" t="s">
        <v>140</v>
      </c>
      <c r="T109" s="418" t="s">
        <v>140</v>
      </c>
      <c r="U109" s="418" t="s">
        <v>140</v>
      </c>
      <c r="V109" s="418" t="s">
        <v>140</v>
      </c>
      <c r="W109" s="434" t="s">
        <v>140</v>
      </c>
      <c r="X109" s="327">
        <f>H109+K109+L109+M109+N109</f>
        <v>720</v>
      </c>
      <c r="Y109" s="307">
        <v>1.2E-2</v>
      </c>
      <c r="Z109" s="508">
        <f t="shared" ref="Z109" si="10">X109*Y109</f>
        <v>8.64</v>
      </c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</row>
    <row r="110" spans="1:46" s="121" customFormat="1" ht="30" customHeight="1" thickTop="1" thickBot="1" x14ac:dyDescent="0.25">
      <c r="A110" s="127"/>
      <c r="B110" s="533" t="s">
        <v>21</v>
      </c>
      <c r="C110" s="137" t="s">
        <v>276</v>
      </c>
      <c r="D110" s="175" t="s">
        <v>79</v>
      </c>
      <c r="E110" s="139">
        <v>1</v>
      </c>
      <c r="F110" s="556">
        <v>30</v>
      </c>
      <c r="G110" s="557"/>
      <c r="H110" s="557"/>
      <c r="I110" s="555"/>
      <c r="J110" s="554">
        <v>50</v>
      </c>
      <c r="K110" s="645"/>
      <c r="L110" s="454">
        <v>55</v>
      </c>
      <c r="M110" s="455">
        <v>65</v>
      </c>
      <c r="N110" s="455">
        <v>65</v>
      </c>
      <c r="O110" s="270">
        <v>65</v>
      </c>
      <c r="P110" s="270">
        <v>90</v>
      </c>
      <c r="Q110" s="270">
        <v>90</v>
      </c>
      <c r="R110" s="270">
        <v>90</v>
      </c>
      <c r="S110" s="270">
        <v>90</v>
      </c>
      <c r="T110" s="270">
        <v>90</v>
      </c>
      <c r="U110" s="435" t="s">
        <v>140</v>
      </c>
      <c r="V110" s="435" t="s">
        <v>140</v>
      </c>
      <c r="W110" s="436" t="s">
        <v>140</v>
      </c>
      <c r="X110" s="295">
        <f>F110+J110+L110+M110+N110+O110+P110+Q110+R110+S110+T110</f>
        <v>780</v>
      </c>
      <c r="Y110" s="141">
        <v>0.04</v>
      </c>
      <c r="Z110" s="284">
        <f t="shared" si="9"/>
        <v>31.2</v>
      </c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</row>
    <row r="111" spans="1:46" s="121" customFormat="1" ht="20.100000000000001" customHeight="1" thickTop="1" x14ac:dyDescent="0.2">
      <c r="A111" s="127"/>
      <c r="B111" s="534"/>
      <c r="C111" s="185" t="s">
        <v>24</v>
      </c>
      <c r="D111" s="186"/>
      <c r="E111" s="187"/>
      <c r="F111" s="410"/>
      <c r="G111" s="411"/>
      <c r="H111" s="411"/>
      <c r="I111" s="411"/>
      <c r="J111" s="411"/>
      <c r="K111" s="411"/>
      <c r="L111" s="411"/>
      <c r="M111" s="411"/>
      <c r="N111" s="411"/>
      <c r="O111" s="411"/>
      <c r="P111" s="411"/>
      <c r="Q111" s="411"/>
      <c r="R111" s="411"/>
      <c r="S111" s="411"/>
      <c r="T111" s="411"/>
      <c r="U111" s="411"/>
      <c r="V111" s="411"/>
      <c r="W111" s="412"/>
      <c r="X111" s="328"/>
      <c r="Y111" s="148"/>
      <c r="Z111" s="504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</row>
    <row r="112" spans="1:46" s="121" customFormat="1" ht="20.100000000000001" customHeight="1" thickBot="1" x14ac:dyDescent="0.25">
      <c r="A112" s="127"/>
      <c r="B112" s="535"/>
      <c r="C112" s="151" t="s">
        <v>277</v>
      </c>
      <c r="D112" s="193"/>
      <c r="E112" s="189"/>
      <c r="F112" s="194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413"/>
      <c r="X112" s="329"/>
      <c r="Y112" s="148"/>
      <c r="Z112" s="504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</row>
    <row r="113" spans="1:46" s="121" customFormat="1" ht="30" customHeight="1" thickBot="1" x14ac:dyDescent="0.25">
      <c r="A113" s="127"/>
      <c r="B113" s="521" t="s">
        <v>122</v>
      </c>
      <c r="C113" s="137" t="s">
        <v>261</v>
      </c>
      <c r="D113" s="175" t="s">
        <v>79</v>
      </c>
      <c r="E113" s="139">
        <v>1</v>
      </c>
      <c r="F113" s="271">
        <v>95</v>
      </c>
      <c r="G113" s="271">
        <v>99</v>
      </c>
      <c r="H113" s="271">
        <v>120</v>
      </c>
      <c r="I113" s="271">
        <v>125</v>
      </c>
      <c r="J113" s="271">
        <v>130</v>
      </c>
      <c r="K113" s="271">
        <v>185</v>
      </c>
      <c r="L113" s="360" t="s">
        <v>140</v>
      </c>
      <c r="M113" s="360" t="s">
        <v>140</v>
      </c>
      <c r="N113" s="360" t="s">
        <v>140</v>
      </c>
      <c r="O113" s="360" t="s">
        <v>140</v>
      </c>
      <c r="P113" s="360" t="s">
        <v>140</v>
      </c>
      <c r="Q113" s="360" t="s">
        <v>140</v>
      </c>
      <c r="R113" s="360" t="s">
        <v>140</v>
      </c>
      <c r="S113" s="360" t="s">
        <v>140</v>
      </c>
      <c r="T113" s="360" t="s">
        <v>140</v>
      </c>
      <c r="U113" s="360" t="s">
        <v>140</v>
      </c>
      <c r="V113" s="360" t="s">
        <v>140</v>
      </c>
      <c r="W113" s="360" t="s">
        <v>140</v>
      </c>
      <c r="X113" s="284">
        <f>F113+G113+H113+I113+J113+K113</f>
        <v>754</v>
      </c>
      <c r="Y113" s="141">
        <v>0.02</v>
      </c>
      <c r="Z113" s="284">
        <f>X113*Y113</f>
        <v>15.08</v>
      </c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</row>
    <row r="114" spans="1:46" s="121" customFormat="1" ht="30" customHeight="1" thickTop="1" thickBot="1" x14ac:dyDescent="0.25">
      <c r="A114" s="127"/>
      <c r="B114" s="533" t="s">
        <v>27</v>
      </c>
      <c r="C114" s="137" t="s">
        <v>306</v>
      </c>
      <c r="D114" s="205" t="s">
        <v>116</v>
      </c>
      <c r="E114" s="206"/>
      <c r="F114" s="591" t="s">
        <v>140</v>
      </c>
      <c r="G114" s="592"/>
      <c r="H114" s="592"/>
      <c r="I114" s="592"/>
      <c r="J114" s="592"/>
      <c r="K114" s="592"/>
      <c r="L114" s="592"/>
      <c r="M114" s="592"/>
      <c r="N114" s="592"/>
      <c r="O114" s="592"/>
      <c r="P114" s="592"/>
      <c r="Q114" s="592"/>
      <c r="R114" s="592"/>
      <c r="S114" s="592"/>
      <c r="T114" s="592"/>
      <c r="U114" s="592"/>
      <c r="V114" s="592"/>
      <c r="W114" s="593"/>
      <c r="X114" s="281" t="s">
        <v>140</v>
      </c>
      <c r="Y114" s="281" t="s">
        <v>140</v>
      </c>
      <c r="Z114" s="281" t="s">
        <v>140</v>
      </c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</row>
    <row r="115" spans="1:46" s="121" customFormat="1" ht="20.100000000000001" customHeight="1" thickTop="1" x14ac:dyDescent="0.2">
      <c r="A115" s="127"/>
      <c r="B115" s="534"/>
      <c r="C115" s="337" t="s">
        <v>271</v>
      </c>
      <c r="D115" s="338" t="s">
        <v>125</v>
      </c>
      <c r="E115" s="317">
        <v>1</v>
      </c>
      <c r="F115" s="588">
        <v>50</v>
      </c>
      <c r="G115" s="589"/>
      <c r="H115" s="589"/>
      <c r="I115" s="589"/>
      <c r="J115" s="589"/>
      <c r="K115" s="589"/>
      <c r="L115" s="589"/>
      <c r="M115" s="589"/>
      <c r="N115" s="589"/>
      <c r="O115" s="589"/>
      <c r="P115" s="589"/>
      <c r="Q115" s="589"/>
      <c r="R115" s="589"/>
      <c r="S115" s="589"/>
      <c r="T115" s="589"/>
      <c r="U115" s="589"/>
      <c r="V115" s="589"/>
      <c r="W115" s="590"/>
      <c r="X115" s="289">
        <f>F115</f>
        <v>50</v>
      </c>
      <c r="Y115" s="302">
        <v>6.0000000000000001E-3</v>
      </c>
      <c r="Z115" s="289">
        <f>X115*Y115</f>
        <v>0.3</v>
      </c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</row>
    <row r="116" spans="1:46" s="121" customFormat="1" ht="20.100000000000001" customHeight="1" x14ac:dyDescent="0.2">
      <c r="A116" s="127"/>
      <c r="B116" s="534"/>
      <c r="C116" s="339" t="s">
        <v>272</v>
      </c>
      <c r="D116" s="210" t="s">
        <v>125</v>
      </c>
      <c r="E116" s="313">
        <v>1</v>
      </c>
      <c r="F116" s="585">
        <v>25</v>
      </c>
      <c r="G116" s="586"/>
      <c r="H116" s="586"/>
      <c r="I116" s="586"/>
      <c r="J116" s="586"/>
      <c r="K116" s="586"/>
      <c r="L116" s="586"/>
      <c r="M116" s="586"/>
      <c r="N116" s="586"/>
      <c r="O116" s="586"/>
      <c r="P116" s="586"/>
      <c r="Q116" s="586"/>
      <c r="R116" s="586"/>
      <c r="S116" s="586"/>
      <c r="T116" s="586"/>
      <c r="U116" s="586"/>
      <c r="V116" s="586"/>
      <c r="W116" s="587"/>
      <c r="X116" s="335">
        <f>F116</f>
        <v>25</v>
      </c>
      <c r="Y116" s="305">
        <v>5.0000000000000001E-3</v>
      </c>
      <c r="Z116" s="506">
        <f>X116*Y116</f>
        <v>0.125</v>
      </c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</row>
    <row r="117" spans="1:46" s="121" customFormat="1" ht="20.100000000000001" customHeight="1" thickBot="1" x14ac:dyDescent="0.25">
      <c r="A117" s="127"/>
      <c r="B117" s="534"/>
      <c r="C117" s="208" t="s">
        <v>304</v>
      </c>
      <c r="D117" s="186" t="s">
        <v>125</v>
      </c>
      <c r="E117" s="313">
        <v>1</v>
      </c>
      <c r="F117" s="570">
        <v>8</v>
      </c>
      <c r="G117" s="571"/>
      <c r="H117" s="571"/>
      <c r="I117" s="571"/>
      <c r="J117" s="571"/>
      <c r="K117" s="571"/>
      <c r="L117" s="571"/>
      <c r="M117" s="571"/>
      <c r="N117" s="571"/>
      <c r="O117" s="571"/>
      <c r="P117" s="571"/>
      <c r="Q117" s="571"/>
      <c r="R117" s="571"/>
      <c r="S117" s="571"/>
      <c r="T117" s="571"/>
      <c r="U117" s="571"/>
      <c r="V117" s="571"/>
      <c r="W117" s="572"/>
      <c r="X117" s="336">
        <f>F117</f>
        <v>8</v>
      </c>
      <c r="Y117" s="306">
        <v>1E-3</v>
      </c>
      <c r="Z117" s="509">
        <f>X117*Y117</f>
        <v>8.0000000000000002E-3</v>
      </c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</row>
    <row r="118" spans="1:46" s="121" customFormat="1" ht="30" customHeight="1" thickBot="1" x14ac:dyDescent="0.25">
      <c r="A118" s="127"/>
      <c r="B118" s="533" t="s">
        <v>123</v>
      </c>
      <c r="C118" s="137" t="s">
        <v>273</v>
      </c>
      <c r="D118" s="175" t="s">
        <v>116</v>
      </c>
      <c r="E118" s="139"/>
      <c r="F118" s="567"/>
      <c r="G118" s="568"/>
      <c r="H118" s="568"/>
      <c r="I118" s="568"/>
      <c r="J118" s="568"/>
      <c r="K118" s="568"/>
      <c r="L118" s="568"/>
      <c r="M118" s="568"/>
      <c r="N118" s="568"/>
      <c r="O118" s="568"/>
      <c r="P118" s="568"/>
      <c r="Q118" s="568"/>
      <c r="R118" s="568"/>
      <c r="S118" s="568"/>
      <c r="T118" s="568"/>
      <c r="U118" s="568"/>
      <c r="V118" s="568"/>
      <c r="W118" s="594"/>
      <c r="X118" s="140"/>
      <c r="Y118" s="141"/>
      <c r="Z118" s="142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</row>
    <row r="119" spans="1:46" s="121" customFormat="1" ht="20.100000000000001" customHeight="1" thickTop="1" x14ac:dyDescent="0.2">
      <c r="A119" s="127"/>
      <c r="B119" s="534"/>
      <c r="C119" s="209" t="s">
        <v>271</v>
      </c>
      <c r="D119" s="210" t="s">
        <v>125</v>
      </c>
      <c r="E119" s="317">
        <v>1</v>
      </c>
      <c r="F119" s="588">
        <v>95</v>
      </c>
      <c r="G119" s="589"/>
      <c r="H119" s="589"/>
      <c r="I119" s="589"/>
      <c r="J119" s="589"/>
      <c r="K119" s="589"/>
      <c r="L119" s="589"/>
      <c r="M119" s="589"/>
      <c r="N119" s="589"/>
      <c r="O119" s="589"/>
      <c r="P119" s="589"/>
      <c r="Q119" s="589"/>
      <c r="R119" s="589"/>
      <c r="S119" s="589"/>
      <c r="T119" s="589"/>
      <c r="U119" s="589"/>
      <c r="V119" s="589"/>
      <c r="W119" s="590"/>
      <c r="X119" s="289">
        <f>F119</f>
        <v>95</v>
      </c>
      <c r="Y119" s="302">
        <v>5.0000000000000001E-3</v>
      </c>
      <c r="Z119" s="289">
        <f>X119*Y119</f>
        <v>0.47500000000000003</v>
      </c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</row>
    <row r="120" spans="1:46" s="121" customFormat="1" ht="20.100000000000001" customHeight="1" x14ac:dyDescent="0.2">
      <c r="A120" s="127"/>
      <c r="B120" s="534"/>
      <c r="C120" s="185" t="s">
        <v>272</v>
      </c>
      <c r="D120" s="186" t="s">
        <v>125</v>
      </c>
      <c r="E120" s="313">
        <v>1</v>
      </c>
      <c r="F120" s="585">
        <v>46</v>
      </c>
      <c r="G120" s="586"/>
      <c r="H120" s="586"/>
      <c r="I120" s="586"/>
      <c r="J120" s="586"/>
      <c r="K120" s="586"/>
      <c r="L120" s="586"/>
      <c r="M120" s="586"/>
      <c r="N120" s="586"/>
      <c r="O120" s="586"/>
      <c r="P120" s="586"/>
      <c r="Q120" s="586"/>
      <c r="R120" s="586"/>
      <c r="S120" s="586"/>
      <c r="T120" s="586"/>
      <c r="U120" s="586"/>
      <c r="V120" s="586"/>
      <c r="W120" s="587"/>
      <c r="X120" s="290">
        <f>F120</f>
        <v>46</v>
      </c>
      <c r="Y120" s="300">
        <v>3.0000000000000001E-3</v>
      </c>
      <c r="Z120" s="290">
        <f>X120*Y120</f>
        <v>0.13800000000000001</v>
      </c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</row>
    <row r="121" spans="1:46" s="121" customFormat="1" ht="20.100000000000001" customHeight="1" thickBot="1" x14ac:dyDescent="0.25">
      <c r="A121" s="127"/>
      <c r="B121" s="534"/>
      <c r="C121" s="185" t="s">
        <v>304</v>
      </c>
      <c r="D121" s="210" t="s">
        <v>125</v>
      </c>
      <c r="E121" s="313">
        <v>1</v>
      </c>
      <c r="F121" s="570">
        <v>25</v>
      </c>
      <c r="G121" s="571"/>
      <c r="H121" s="571"/>
      <c r="I121" s="571"/>
      <c r="J121" s="571"/>
      <c r="K121" s="571"/>
      <c r="L121" s="571"/>
      <c r="M121" s="571"/>
      <c r="N121" s="571"/>
      <c r="O121" s="571"/>
      <c r="P121" s="571"/>
      <c r="Q121" s="571"/>
      <c r="R121" s="571"/>
      <c r="S121" s="571"/>
      <c r="T121" s="571"/>
      <c r="U121" s="571"/>
      <c r="V121" s="571"/>
      <c r="W121" s="572"/>
      <c r="X121" s="292">
        <f>F121</f>
        <v>25</v>
      </c>
      <c r="Y121" s="303">
        <v>1E-3</v>
      </c>
      <c r="Z121" s="292">
        <f>X121*Y121</f>
        <v>2.5000000000000001E-2</v>
      </c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</row>
    <row r="122" spans="1:46" s="121" customFormat="1" ht="30" customHeight="1" thickBot="1" x14ac:dyDescent="0.25">
      <c r="B122" s="533" t="s">
        <v>43</v>
      </c>
      <c r="C122" s="137" t="s">
        <v>247</v>
      </c>
      <c r="D122" s="138" t="s">
        <v>50</v>
      </c>
      <c r="E122" s="139">
        <v>1</v>
      </c>
      <c r="F122" s="263">
        <v>5</v>
      </c>
      <c r="G122" s="272">
        <v>5</v>
      </c>
      <c r="H122" s="272">
        <v>20</v>
      </c>
      <c r="I122" s="522" t="s">
        <v>82</v>
      </c>
      <c r="J122" s="272">
        <v>34</v>
      </c>
      <c r="K122" s="272">
        <v>34</v>
      </c>
      <c r="L122" s="272">
        <v>34</v>
      </c>
      <c r="M122" s="272">
        <v>37</v>
      </c>
      <c r="N122" s="272">
        <v>40</v>
      </c>
      <c r="O122" s="522" t="s">
        <v>82</v>
      </c>
      <c r="P122" s="265">
        <v>64</v>
      </c>
      <c r="Q122" s="264">
        <v>64</v>
      </c>
      <c r="R122" s="265">
        <v>72</v>
      </c>
      <c r="S122" s="266">
        <v>88</v>
      </c>
      <c r="T122" s="266">
        <v>100</v>
      </c>
      <c r="U122" s="266">
        <v>100</v>
      </c>
      <c r="V122" s="266">
        <v>100</v>
      </c>
      <c r="W122" s="266">
        <v>100</v>
      </c>
      <c r="X122" s="284">
        <f>F122+G122+H122+J122+K122+L122+M122+N122+P122+Q122+R122+S122+T122+U122+V122+W122</f>
        <v>897</v>
      </c>
      <c r="Y122" s="141">
        <v>0.04</v>
      </c>
      <c r="Z122" s="284">
        <f>X122*Y122</f>
        <v>35.880000000000003</v>
      </c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</row>
    <row r="123" spans="1:46" s="135" customFormat="1" ht="12.75" customHeight="1" thickTop="1" x14ac:dyDescent="0.2">
      <c r="B123" s="534"/>
      <c r="C123" s="144" t="s">
        <v>24</v>
      </c>
      <c r="D123" s="145"/>
      <c r="E123" s="155"/>
      <c r="F123" s="407"/>
      <c r="G123" s="408"/>
      <c r="H123" s="408"/>
      <c r="I123" s="408"/>
      <c r="J123" s="408"/>
      <c r="K123" s="408"/>
      <c r="L123" s="408"/>
      <c r="M123" s="408"/>
      <c r="N123" s="408"/>
      <c r="O123" s="408"/>
      <c r="P123" s="408"/>
      <c r="Q123" s="408"/>
      <c r="R123" s="408"/>
      <c r="S123" s="408"/>
      <c r="T123" s="408"/>
      <c r="U123" s="408"/>
      <c r="V123" s="408"/>
      <c r="W123" s="409"/>
      <c r="X123" s="147"/>
      <c r="Y123" s="148"/>
      <c r="Z123" s="149"/>
    </row>
    <row r="124" spans="1:46" s="135" customFormat="1" ht="30" customHeight="1" x14ac:dyDescent="0.2">
      <c r="B124" s="534"/>
      <c r="C124" s="150" t="s">
        <v>30</v>
      </c>
      <c r="D124" s="145"/>
      <c r="E124" s="155"/>
      <c r="F124" s="401"/>
      <c r="G124" s="402"/>
      <c r="H124" s="402"/>
      <c r="I124" s="402"/>
      <c r="J124" s="402"/>
      <c r="K124" s="402"/>
      <c r="L124" s="402"/>
      <c r="M124" s="402"/>
      <c r="N124" s="402"/>
      <c r="O124" s="402"/>
      <c r="P124" s="402"/>
      <c r="Q124" s="402"/>
      <c r="R124" s="402"/>
      <c r="S124" s="402"/>
      <c r="T124" s="402"/>
      <c r="U124" s="402"/>
      <c r="V124" s="402"/>
      <c r="W124" s="403"/>
      <c r="X124" s="147"/>
      <c r="Y124" s="148"/>
      <c r="Z124" s="149"/>
    </row>
    <row r="125" spans="1:46" s="135" customFormat="1" ht="15" customHeight="1" x14ac:dyDescent="0.2">
      <c r="B125" s="534"/>
      <c r="C125" s="150" t="s">
        <v>25</v>
      </c>
      <c r="D125" s="145"/>
      <c r="E125" s="155"/>
      <c r="F125" s="401"/>
      <c r="G125" s="402"/>
      <c r="H125" s="402"/>
      <c r="I125" s="402"/>
      <c r="J125" s="402"/>
      <c r="K125" s="402"/>
      <c r="L125" s="402"/>
      <c r="M125" s="402"/>
      <c r="N125" s="402"/>
      <c r="O125" s="402"/>
      <c r="P125" s="402"/>
      <c r="Q125" s="402"/>
      <c r="R125" s="402"/>
      <c r="S125" s="402"/>
      <c r="T125" s="402"/>
      <c r="U125" s="402"/>
      <c r="V125" s="402"/>
      <c r="W125" s="403"/>
      <c r="X125" s="147"/>
      <c r="Y125" s="148"/>
      <c r="Z125" s="149"/>
    </row>
    <row r="126" spans="1:46" s="135" customFormat="1" ht="15" customHeight="1" thickBot="1" x14ac:dyDescent="0.25">
      <c r="B126" s="534"/>
      <c r="C126" s="150" t="s">
        <v>29</v>
      </c>
      <c r="D126" s="145"/>
      <c r="E126" s="156"/>
      <c r="F126" s="404"/>
      <c r="G126" s="405"/>
      <c r="H126" s="405"/>
      <c r="I126" s="405"/>
      <c r="J126" s="405"/>
      <c r="K126" s="405"/>
      <c r="L126" s="405"/>
      <c r="M126" s="405"/>
      <c r="N126" s="405"/>
      <c r="O126" s="405"/>
      <c r="P126" s="405"/>
      <c r="Q126" s="405"/>
      <c r="R126" s="405"/>
      <c r="S126" s="405"/>
      <c r="T126" s="405"/>
      <c r="U126" s="405"/>
      <c r="V126" s="405"/>
      <c r="W126" s="406"/>
      <c r="X126" s="147"/>
      <c r="Y126" s="148"/>
      <c r="Z126" s="149"/>
    </row>
    <row r="127" spans="1:46" s="135" customFormat="1" ht="30" customHeight="1" thickBot="1" x14ac:dyDescent="0.25">
      <c r="B127" s="520" t="s">
        <v>84</v>
      </c>
      <c r="C127" s="211" t="s">
        <v>248</v>
      </c>
      <c r="D127" s="212" t="s">
        <v>50</v>
      </c>
      <c r="E127" s="213">
        <v>1</v>
      </c>
      <c r="F127" s="273">
        <v>3.5</v>
      </c>
      <c r="G127" s="273">
        <v>4.3</v>
      </c>
      <c r="H127" s="273">
        <v>5.5</v>
      </c>
      <c r="I127" s="522" t="s">
        <v>82</v>
      </c>
      <c r="J127" s="273">
        <v>7.9</v>
      </c>
      <c r="K127" s="273">
        <v>8.1999999999999993</v>
      </c>
      <c r="L127" s="273">
        <v>10</v>
      </c>
      <c r="M127" s="273">
        <v>14.5</v>
      </c>
      <c r="N127" s="273">
        <v>18.600000000000001</v>
      </c>
      <c r="O127" s="522" t="s">
        <v>82</v>
      </c>
      <c r="P127" s="273">
        <v>25.65</v>
      </c>
      <c r="Q127" s="273">
        <v>32.700000000000003</v>
      </c>
      <c r="R127" s="273">
        <v>46.2</v>
      </c>
      <c r="S127" s="273">
        <v>74.5</v>
      </c>
      <c r="T127" s="273">
        <v>82.5</v>
      </c>
      <c r="U127" s="273">
        <v>85</v>
      </c>
      <c r="V127" s="273">
        <v>85</v>
      </c>
      <c r="W127" s="273">
        <v>85</v>
      </c>
      <c r="X127" s="296">
        <f>SUM(F127:W127)</f>
        <v>589.04999999999995</v>
      </c>
      <c r="Y127" s="214">
        <v>0.02</v>
      </c>
      <c r="Z127" s="296">
        <f>X127*Y127</f>
        <v>11.780999999999999</v>
      </c>
    </row>
    <row r="128" spans="1:46" s="121" customFormat="1" ht="30" customHeight="1" thickBot="1" x14ac:dyDescent="0.25">
      <c r="B128" s="533" t="s">
        <v>45</v>
      </c>
      <c r="C128" s="183" t="s">
        <v>249</v>
      </c>
      <c r="D128" s="215" t="s">
        <v>50</v>
      </c>
      <c r="E128" s="198">
        <v>1</v>
      </c>
      <c r="F128" s="273">
        <v>20</v>
      </c>
      <c r="G128" s="273">
        <v>20</v>
      </c>
      <c r="H128" s="273">
        <v>20</v>
      </c>
      <c r="I128" s="273">
        <v>20</v>
      </c>
      <c r="J128" s="273">
        <v>25</v>
      </c>
      <c r="K128" s="273">
        <v>25</v>
      </c>
      <c r="L128" s="273">
        <v>25</v>
      </c>
      <c r="M128" s="273">
        <v>30</v>
      </c>
      <c r="N128" s="273">
        <v>32</v>
      </c>
      <c r="O128" s="273">
        <v>32</v>
      </c>
      <c r="P128" s="273">
        <v>50</v>
      </c>
      <c r="Q128" s="273">
        <v>54</v>
      </c>
      <c r="R128" s="273">
        <v>76</v>
      </c>
      <c r="S128" s="273">
        <v>76</v>
      </c>
      <c r="T128" s="458">
        <v>90</v>
      </c>
      <c r="U128" s="218" t="s">
        <v>76</v>
      </c>
      <c r="V128" s="218" t="s">
        <v>76</v>
      </c>
      <c r="W128" s="218" t="s">
        <v>76</v>
      </c>
      <c r="X128" s="284">
        <f>SUM(F128:T128)</f>
        <v>595</v>
      </c>
      <c r="Y128" s="141">
        <v>0.04</v>
      </c>
      <c r="Z128" s="284">
        <f>X128*Y128</f>
        <v>23.8</v>
      </c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135"/>
      <c r="AR128" s="135"/>
      <c r="AS128" s="135"/>
      <c r="AT128" s="135"/>
    </row>
    <row r="129" spans="1:46" s="135" customFormat="1" ht="15.75" customHeight="1" thickTop="1" x14ac:dyDescent="0.2">
      <c r="B129" s="534"/>
      <c r="C129" s="144" t="s">
        <v>24</v>
      </c>
      <c r="D129" s="216"/>
      <c r="E129" s="146"/>
      <c r="F129" s="398"/>
      <c r="G129" s="399"/>
      <c r="H129" s="399"/>
      <c r="I129" s="399"/>
      <c r="J129" s="399"/>
      <c r="K129" s="399"/>
      <c r="L129" s="399"/>
      <c r="M129" s="399"/>
      <c r="N129" s="399"/>
      <c r="O129" s="399"/>
      <c r="P129" s="399"/>
      <c r="Q129" s="399"/>
      <c r="R129" s="399"/>
      <c r="S129" s="399"/>
      <c r="T129" s="399"/>
      <c r="U129" s="399"/>
      <c r="V129" s="399"/>
      <c r="W129" s="400"/>
      <c r="X129" s="147"/>
      <c r="Y129" s="191"/>
      <c r="Z129" s="147"/>
    </row>
    <row r="130" spans="1:46" s="135" customFormat="1" ht="30" customHeight="1" x14ac:dyDescent="0.2">
      <c r="B130" s="534"/>
      <c r="C130" s="150" t="s">
        <v>30</v>
      </c>
      <c r="D130" s="145"/>
      <c r="E130" s="146"/>
      <c r="F130" s="401"/>
      <c r="G130" s="402"/>
      <c r="H130" s="402"/>
      <c r="I130" s="402"/>
      <c r="J130" s="402"/>
      <c r="K130" s="402"/>
      <c r="L130" s="402"/>
      <c r="M130" s="402"/>
      <c r="N130" s="402"/>
      <c r="O130" s="402"/>
      <c r="P130" s="402"/>
      <c r="Q130" s="402"/>
      <c r="R130" s="402"/>
      <c r="S130" s="402"/>
      <c r="T130" s="402"/>
      <c r="U130" s="402"/>
      <c r="V130" s="402"/>
      <c r="W130" s="403"/>
      <c r="X130" s="147"/>
      <c r="Y130" s="191"/>
      <c r="Z130" s="147"/>
    </row>
    <row r="131" spans="1:46" s="135" customFormat="1" ht="15" customHeight="1" x14ac:dyDescent="0.2">
      <c r="B131" s="534"/>
      <c r="C131" s="150" t="s">
        <v>67</v>
      </c>
      <c r="D131" s="145"/>
      <c r="E131" s="146"/>
      <c r="F131" s="401"/>
      <c r="G131" s="402"/>
      <c r="H131" s="402"/>
      <c r="I131" s="402"/>
      <c r="J131" s="402"/>
      <c r="K131" s="402"/>
      <c r="L131" s="402"/>
      <c r="M131" s="402"/>
      <c r="N131" s="402"/>
      <c r="O131" s="402"/>
      <c r="P131" s="402"/>
      <c r="Q131" s="402"/>
      <c r="R131" s="402"/>
      <c r="S131" s="402"/>
      <c r="T131" s="402"/>
      <c r="U131" s="402"/>
      <c r="V131" s="402"/>
      <c r="W131" s="403"/>
      <c r="X131" s="147"/>
      <c r="Y131" s="191"/>
      <c r="Z131" s="147"/>
    </row>
    <row r="132" spans="1:46" s="135" customFormat="1" ht="27" customHeight="1" x14ac:dyDescent="0.2">
      <c r="B132" s="534"/>
      <c r="C132" s="150" t="s">
        <v>28</v>
      </c>
      <c r="D132" s="145"/>
      <c r="E132" s="146"/>
      <c r="F132" s="401"/>
      <c r="G132" s="402"/>
      <c r="H132" s="402"/>
      <c r="I132" s="402"/>
      <c r="J132" s="402"/>
      <c r="K132" s="402"/>
      <c r="L132" s="402"/>
      <c r="M132" s="402"/>
      <c r="N132" s="402"/>
      <c r="O132" s="402"/>
      <c r="P132" s="402"/>
      <c r="Q132" s="402"/>
      <c r="R132" s="402"/>
      <c r="S132" s="402"/>
      <c r="T132" s="402"/>
      <c r="U132" s="402"/>
      <c r="V132" s="402"/>
      <c r="W132" s="403"/>
      <c r="X132" s="147"/>
      <c r="Y132" s="191"/>
      <c r="Z132" s="147"/>
    </row>
    <row r="133" spans="1:46" s="135" customFormat="1" ht="15.75" customHeight="1" thickBot="1" x14ac:dyDescent="0.25">
      <c r="B133" s="535"/>
      <c r="C133" s="151" t="s">
        <v>29</v>
      </c>
      <c r="D133" s="152"/>
      <c r="E133" s="153"/>
      <c r="F133" s="404"/>
      <c r="G133" s="405"/>
      <c r="H133" s="405"/>
      <c r="I133" s="405"/>
      <c r="J133" s="405"/>
      <c r="K133" s="405"/>
      <c r="L133" s="405"/>
      <c r="M133" s="405"/>
      <c r="N133" s="405"/>
      <c r="O133" s="405"/>
      <c r="P133" s="405"/>
      <c r="Q133" s="405"/>
      <c r="R133" s="405"/>
      <c r="S133" s="405"/>
      <c r="T133" s="405"/>
      <c r="U133" s="405"/>
      <c r="V133" s="405"/>
      <c r="W133" s="406"/>
      <c r="X133" s="154"/>
      <c r="Y133" s="191"/>
      <c r="Z133" s="147"/>
    </row>
    <row r="134" spans="1:46" s="135" customFormat="1" ht="30" customHeight="1" thickBot="1" x14ac:dyDescent="0.25">
      <c r="B134" s="520" t="s">
        <v>124</v>
      </c>
      <c r="C134" s="211" t="s">
        <v>250</v>
      </c>
      <c r="D134" s="212" t="s">
        <v>50</v>
      </c>
      <c r="E134" s="217">
        <v>1</v>
      </c>
      <c r="F134" s="273">
        <v>0.7</v>
      </c>
      <c r="G134" s="275">
        <v>1</v>
      </c>
      <c r="H134" s="273">
        <v>2</v>
      </c>
      <c r="I134" s="275">
        <v>2.4</v>
      </c>
      <c r="J134" s="273">
        <v>3.4</v>
      </c>
      <c r="K134" s="273">
        <v>4.8499999999999996</v>
      </c>
      <c r="L134" s="273">
        <v>7.2</v>
      </c>
      <c r="M134" s="273">
        <v>9.3000000000000007</v>
      </c>
      <c r="N134" s="218" t="s">
        <v>76</v>
      </c>
      <c r="O134" s="274">
        <v>15.2</v>
      </c>
      <c r="P134" s="273">
        <v>31</v>
      </c>
      <c r="Q134" s="273">
        <v>45</v>
      </c>
      <c r="R134" s="273">
        <v>50</v>
      </c>
      <c r="S134" s="273">
        <v>75</v>
      </c>
      <c r="T134" s="273">
        <v>90</v>
      </c>
      <c r="U134" s="218" t="s">
        <v>76</v>
      </c>
      <c r="V134" s="218" t="s">
        <v>76</v>
      </c>
      <c r="W134" s="218" t="s">
        <v>76</v>
      </c>
      <c r="X134" s="296">
        <f>F134+G134+H134+I134+J134+K134+L134+M134+O134+P134+Q134+R134+S134+T134</f>
        <v>337.05</v>
      </c>
      <c r="Y134" s="214">
        <v>0.02</v>
      </c>
      <c r="Z134" s="296">
        <f>X134*Y134</f>
        <v>6.7410000000000005</v>
      </c>
    </row>
    <row r="135" spans="1:46" s="135" customFormat="1" ht="30" customHeight="1" thickBot="1" x14ac:dyDescent="0.25">
      <c r="B135" s="533" t="s">
        <v>72</v>
      </c>
      <c r="C135" s="183" t="s">
        <v>287</v>
      </c>
      <c r="D135" s="215" t="s">
        <v>50</v>
      </c>
      <c r="E135" s="198">
        <v>1</v>
      </c>
      <c r="F135" s="278">
        <v>10</v>
      </c>
      <c r="G135" s="279">
        <v>10</v>
      </c>
      <c r="H135" s="279">
        <v>10</v>
      </c>
      <c r="I135" s="219" t="s">
        <v>76</v>
      </c>
      <c r="J135" s="279">
        <v>15</v>
      </c>
      <c r="K135" s="279">
        <v>15</v>
      </c>
      <c r="L135" s="279">
        <v>15</v>
      </c>
      <c r="M135" s="279">
        <v>15</v>
      </c>
      <c r="N135" s="279">
        <v>15</v>
      </c>
      <c r="O135" s="219" t="s">
        <v>76</v>
      </c>
      <c r="P135" s="279">
        <v>25</v>
      </c>
      <c r="Q135" s="279">
        <v>25</v>
      </c>
      <c r="R135" s="279">
        <v>25</v>
      </c>
      <c r="S135" s="279">
        <v>25</v>
      </c>
      <c r="T135" s="279">
        <v>25</v>
      </c>
      <c r="U135" s="279">
        <v>35</v>
      </c>
      <c r="V135" s="279">
        <v>45</v>
      </c>
      <c r="W135" s="364">
        <v>55</v>
      </c>
      <c r="X135" s="284">
        <f>F135+G135+H135+J135+K135+L135+M135+N135+P135+Q135+R135+S135+T135+U135+V135+W135</f>
        <v>365</v>
      </c>
      <c r="Y135" s="141">
        <v>0.04</v>
      </c>
      <c r="Z135" s="284">
        <f>X135*Y135</f>
        <v>14.6</v>
      </c>
    </row>
    <row r="136" spans="1:46" s="135" customFormat="1" ht="15" customHeight="1" thickTop="1" x14ac:dyDescent="0.2">
      <c r="B136" s="534"/>
      <c r="C136" s="144" t="s">
        <v>24</v>
      </c>
      <c r="D136" s="197"/>
      <c r="E136" s="220"/>
      <c r="F136" s="395"/>
      <c r="G136" s="396"/>
      <c r="H136" s="396"/>
      <c r="I136" s="396"/>
      <c r="J136" s="396"/>
      <c r="K136" s="396"/>
      <c r="L136" s="396"/>
      <c r="M136" s="396"/>
      <c r="N136" s="396"/>
      <c r="O136" s="396"/>
      <c r="P136" s="396"/>
      <c r="Q136" s="396"/>
      <c r="R136" s="396"/>
      <c r="S136" s="396"/>
      <c r="T136" s="396"/>
      <c r="U136" s="396"/>
      <c r="V136" s="396"/>
      <c r="W136" s="397"/>
      <c r="X136" s="147"/>
      <c r="Y136" s="191"/>
      <c r="Z136" s="147"/>
    </row>
    <row r="137" spans="1:46" s="135" customFormat="1" ht="15" customHeight="1" x14ac:dyDescent="0.2">
      <c r="B137" s="534"/>
      <c r="C137" s="150" t="s">
        <v>118</v>
      </c>
      <c r="D137" s="197"/>
      <c r="E137" s="220"/>
      <c r="F137" s="237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2"/>
      <c r="X137" s="147"/>
      <c r="Y137" s="191"/>
      <c r="Z137" s="147"/>
    </row>
    <row r="138" spans="1:46" s="135" customFormat="1" ht="15" customHeight="1" thickBot="1" x14ac:dyDescent="0.25">
      <c r="B138" s="535"/>
      <c r="C138" s="150" t="s">
        <v>137</v>
      </c>
      <c r="D138" s="223"/>
      <c r="E138" s="224"/>
      <c r="F138" s="373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6"/>
      <c r="X138" s="154"/>
      <c r="Y138" s="148"/>
      <c r="Z138" s="504"/>
    </row>
    <row r="139" spans="1:46" s="135" customFormat="1" ht="30" customHeight="1" thickBot="1" x14ac:dyDescent="0.25">
      <c r="B139" s="533" t="s">
        <v>159</v>
      </c>
      <c r="C139" s="137" t="s">
        <v>288</v>
      </c>
      <c r="D139" s="138" t="s">
        <v>85</v>
      </c>
      <c r="E139" s="139">
        <v>1</v>
      </c>
      <c r="F139" s="529">
        <v>50</v>
      </c>
      <c r="G139" s="530"/>
      <c r="H139" s="531"/>
      <c r="I139" s="219" t="s">
        <v>76</v>
      </c>
      <c r="J139" s="532">
        <v>50</v>
      </c>
      <c r="K139" s="530"/>
      <c r="L139" s="530"/>
      <c r="M139" s="530"/>
      <c r="N139" s="531"/>
      <c r="O139" s="219" t="s">
        <v>76</v>
      </c>
      <c r="P139" s="532">
        <v>60</v>
      </c>
      <c r="Q139" s="530"/>
      <c r="R139" s="530"/>
      <c r="S139" s="530"/>
      <c r="T139" s="530"/>
      <c r="U139" s="532">
        <v>60</v>
      </c>
      <c r="V139" s="530"/>
      <c r="W139" s="565"/>
      <c r="X139" s="284">
        <f>F139+J139+P139</f>
        <v>160</v>
      </c>
      <c r="Y139" s="141">
        <v>0.02</v>
      </c>
      <c r="Z139" s="284">
        <f>X139*Y139</f>
        <v>3.2</v>
      </c>
    </row>
    <row r="140" spans="1:46" s="135" customFormat="1" ht="15" customHeight="1" thickTop="1" x14ac:dyDescent="0.2">
      <c r="B140" s="534"/>
      <c r="C140" s="185" t="s">
        <v>117</v>
      </c>
      <c r="D140" s="227"/>
      <c r="E140" s="228"/>
      <c r="F140" s="390">
        <f>3.14*F141</f>
        <v>0</v>
      </c>
      <c r="G140" s="391"/>
      <c r="H140" s="391"/>
      <c r="I140" s="391"/>
      <c r="J140" s="391"/>
      <c r="K140" s="391"/>
      <c r="L140" s="391"/>
      <c r="M140" s="391"/>
      <c r="N140" s="391"/>
      <c r="O140" s="391"/>
      <c r="P140" s="391"/>
      <c r="Q140" s="391"/>
      <c r="R140" s="391"/>
      <c r="S140" s="391"/>
      <c r="T140" s="391"/>
      <c r="U140" s="391"/>
      <c r="V140" s="391"/>
      <c r="W140" s="392"/>
      <c r="X140" s="147"/>
      <c r="Y140" s="148"/>
      <c r="Z140" s="504"/>
    </row>
    <row r="141" spans="1:46" s="135" customFormat="1" ht="15" customHeight="1" thickBot="1" x14ac:dyDescent="0.25">
      <c r="B141" s="535"/>
      <c r="C141" s="151" t="s">
        <v>259</v>
      </c>
      <c r="D141" s="227"/>
      <c r="E141" s="229"/>
      <c r="F141" s="393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394"/>
      <c r="X141" s="147"/>
      <c r="Y141" s="148"/>
      <c r="Z141" s="504"/>
    </row>
    <row r="142" spans="1:46" s="121" customFormat="1" ht="30" customHeight="1" thickBot="1" x14ac:dyDescent="0.25">
      <c r="A142" s="127"/>
      <c r="B142" s="521" t="s">
        <v>73</v>
      </c>
      <c r="C142" s="137" t="s">
        <v>289</v>
      </c>
      <c r="D142" s="138" t="s">
        <v>79</v>
      </c>
      <c r="E142" s="139">
        <v>1</v>
      </c>
      <c r="F142" s="529">
        <v>50</v>
      </c>
      <c r="G142" s="530"/>
      <c r="H142" s="530"/>
      <c r="I142" s="530"/>
      <c r="J142" s="530"/>
      <c r="K142" s="530"/>
      <c r="L142" s="530"/>
      <c r="M142" s="530"/>
      <c r="N142" s="530"/>
      <c r="O142" s="530"/>
      <c r="P142" s="530"/>
      <c r="Q142" s="530"/>
      <c r="R142" s="530"/>
      <c r="S142" s="530"/>
      <c r="T142" s="530"/>
      <c r="U142" s="530"/>
      <c r="V142" s="530"/>
      <c r="W142" s="565"/>
      <c r="X142" s="284">
        <f>F142</f>
        <v>50</v>
      </c>
      <c r="Y142" s="141">
        <v>0.04</v>
      </c>
      <c r="Z142" s="284">
        <f>X142*Y142</f>
        <v>2</v>
      </c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</row>
    <row r="143" spans="1:46" s="121" customFormat="1" ht="30" customHeight="1" thickTop="1" thickBot="1" x14ac:dyDescent="0.25">
      <c r="A143" s="127"/>
      <c r="B143" s="533" t="s">
        <v>153</v>
      </c>
      <c r="C143" s="137" t="s">
        <v>290</v>
      </c>
      <c r="D143" s="215" t="s">
        <v>79</v>
      </c>
      <c r="E143" s="198">
        <v>1</v>
      </c>
      <c r="F143" s="603">
        <v>70</v>
      </c>
      <c r="G143" s="604"/>
      <c r="H143" s="604"/>
      <c r="I143" s="604"/>
      <c r="J143" s="604"/>
      <c r="K143" s="604"/>
      <c r="L143" s="604"/>
      <c r="M143" s="604"/>
      <c r="N143" s="604"/>
      <c r="O143" s="604"/>
      <c r="P143" s="604"/>
      <c r="Q143" s="604"/>
      <c r="R143" s="604"/>
      <c r="S143" s="604"/>
      <c r="T143" s="604"/>
      <c r="U143" s="604"/>
      <c r="V143" s="604"/>
      <c r="W143" s="605"/>
      <c r="X143" s="284">
        <f>F143</f>
        <v>70</v>
      </c>
      <c r="Y143" s="207">
        <v>0.02</v>
      </c>
      <c r="Z143" s="510">
        <f>X143*Y143</f>
        <v>1.4000000000000001</v>
      </c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</row>
    <row r="144" spans="1:46" s="121" customFormat="1" ht="15" customHeight="1" thickTop="1" x14ac:dyDescent="0.2">
      <c r="A144" s="127"/>
      <c r="B144" s="534"/>
      <c r="C144" s="185" t="s">
        <v>117</v>
      </c>
      <c r="D144" s="197"/>
      <c r="E144" s="155"/>
      <c r="F144" s="384"/>
      <c r="G144" s="385"/>
      <c r="H144" s="385"/>
      <c r="I144" s="385"/>
      <c r="J144" s="385"/>
      <c r="K144" s="385"/>
      <c r="L144" s="385"/>
      <c r="M144" s="385"/>
      <c r="N144" s="385"/>
      <c r="O144" s="385"/>
      <c r="P144" s="385"/>
      <c r="Q144" s="385"/>
      <c r="R144" s="385"/>
      <c r="S144" s="385"/>
      <c r="T144" s="385"/>
      <c r="U144" s="385"/>
      <c r="V144" s="385"/>
      <c r="W144" s="386"/>
      <c r="X144" s="147"/>
      <c r="Y144" s="148"/>
      <c r="Z144" s="149"/>
      <c r="AA144" s="135"/>
      <c r="AB144" s="135"/>
      <c r="AC144" s="135"/>
      <c r="AD144" s="135"/>
      <c r="AE144" s="135"/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</row>
    <row r="145" spans="1:46" s="121" customFormat="1" ht="15" customHeight="1" thickBot="1" x14ac:dyDescent="0.25">
      <c r="A145" s="127"/>
      <c r="B145" s="535"/>
      <c r="C145" s="151" t="s">
        <v>128</v>
      </c>
      <c r="D145" s="193"/>
      <c r="E145" s="189"/>
      <c r="F145" s="387"/>
      <c r="G145" s="388"/>
      <c r="H145" s="388"/>
      <c r="I145" s="388"/>
      <c r="J145" s="388"/>
      <c r="K145" s="388"/>
      <c r="L145" s="388"/>
      <c r="M145" s="388"/>
      <c r="N145" s="388"/>
      <c r="O145" s="388"/>
      <c r="P145" s="388"/>
      <c r="Q145" s="388"/>
      <c r="R145" s="388"/>
      <c r="S145" s="388"/>
      <c r="T145" s="388"/>
      <c r="U145" s="388"/>
      <c r="V145" s="388"/>
      <c r="W145" s="389"/>
      <c r="X145" s="147"/>
      <c r="Y145" s="148"/>
      <c r="Z145" s="149"/>
      <c r="AA145" s="135"/>
      <c r="AB145" s="135"/>
      <c r="AC145" s="135"/>
      <c r="AD145" s="135"/>
      <c r="AE145" s="135"/>
      <c r="AF145" s="135"/>
      <c r="AG145" s="135"/>
      <c r="AH145" s="135"/>
      <c r="AI145" s="135"/>
      <c r="AJ145" s="135"/>
      <c r="AK145" s="135"/>
      <c r="AL145" s="135"/>
      <c r="AM145" s="135"/>
      <c r="AN145" s="135"/>
      <c r="AO145" s="135"/>
      <c r="AP145" s="135"/>
      <c r="AQ145" s="135"/>
      <c r="AR145" s="135"/>
      <c r="AS145" s="135"/>
      <c r="AT145" s="135"/>
    </row>
    <row r="146" spans="1:46" s="121" customFormat="1" ht="30" customHeight="1" thickBot="1" x14ac:dyDescent="0.25">
      <c r="A146" s="127"/>
      <c r="B146" s="533" t="s">
        <v>132</v>
      </c>
      <c r="C146" s="231" t="s">
        <v>339</v>
      </c>
      <c r="D146" s="175" t="s">
        <v>79</v>
      </c>
      <c r="E146" s="139">
        <v>1</v>
      </c>
      <c r="F146" s="529">
        <v>65</v>
      </c>
      <c r="G146" s="530"/>
      <c r="H146" s="531"/>
      <c r="I146" s="532">
        <v>85</v>
      </c>
      <c r="J146" s="530"/>
      <c r="K146" s="530"/>
      <c r="L146" s="531"/>
      <c r="M146" s="532">
        <v>120</v>
      </c>
      <c r="N146" s="530"/>
      <c r="O146" s="530"/>
      <c r="P146" s="531"/>
      <c r="Q146" s="532">
        <v>140</v>
      </c>
      <c r="R146" s="531"/>
      <c r="S146" s="554">
        <v>160</v>
      </c>
      <c r="T146" s="555"/>
      <c r="U146" s="554">
        <v>180</v>
      </c>
      <c r="V146" s="557"/>
      <c r="W146" s="566"/>
      <c r="X146" s="284">
        <f>F146+I146+M146+Q146+S146+U146</f>
        <v>750</v>
      </c>
      <c r="Y146" s="141">
        <v>0.01</v>
      </c>
      <c r="Z146" s="284">
        <f>X146*Y146</f>
        <v>7.5</v>
      </c>
      <c r="AA146" s="135"/>
      <c r="AB146" s="135"/>
      <c r="AC146" s="135"/>
      <c r="AD146" s="135"/>
      <c r="AE146" s="135"/>
      <c r="AF146" s="135"/>
      <c r="AG146" s="135"/>
      <c r="AH146" s="135"/>
      <c r="AI146" s="135"/>
      <c r="AJ146" s="135"/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</row>
    <row r="147" spans="1:46" s="125" customFormat="1" ht="15" customHeight="1" thickTop="1" x14ac:dyDescent="0.2">
      <c r="A147" s="232"/>
      <c r="B147" s="534"/>
      <c r="C147" s="185" t="s">
        <v>24</v>
      </c>
      <c r="D147" s="233"/>
      <c r="E147" s="187"/>
      <c r="F147" s="377"/>
      <c r="G147" s="378"/>
      <c r="H147" s="378"/>
      <c r="I147" s="378"/>
      <c r="J147" s="378"/>
      <c r="K147" s="378"/>
      <c r="L147" s="378"/>
      <c r="M147" s="378"/>
      <c r="N147" s="378"/>
      <c r="O147" s="378"/>
      <c r="P147" s="378"/>
      <c r="Q147" s="378"/>
      <c r="R147" s="378"/>
      <c r="S147" s="378"/>
      <c r="T147" s="378"/>
      <c r="U147" s="378"/>
      <c r="V147" s="378"/>
      <c r="W147" s="379"/>
      <c r="X147" s="234"/>
      <c r="Y147" s="235"/>
      <c r="Z147" s="236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</row>
    <row r="148" spans="1:46" s="121" customFormat="1" ht="15" customHeight="1" x14ac:dyDescent="0.2">
      <c r="A148" s="127"/>
      <c r="B148" s="534"/>
      <c r="C148" s="150" t="s">
        <v>130</v>
      </c>
      <c r="D148" s="186"/>
      <c r="E148" s="190"/>
      <c r="F148" s="380"/>
      <c r="G148" s="376"/>
      <c r="H148" s="376"/>
      <c r="I148" s="376"/>
      <c r="J148" s="376"/>
      <c r="K148" s="376"/>
      <c r="L148" s="376"/>
      <c r="M148" s="376"/>
      <c r="N148" s="376"/>
      <c r="O148" s="376"/>
      <c r="P148" s="376"/>
      <c r="Q148" s="376"/>
      <c r="R148" s="376"/>
      <c r="S148" s="376"/>
      <c r="T148" s="376"/>
      <c r="U148" s="376"/>
      <c r="V148" s="376"/>
      <c r="W148" s="366"/>
      <c r="X148" s="238"/>
      <c r="Y148" s="235"/>
      <c r="Z148" s="236"/>
      <c r="AA148" s="135"/>
      <c r="AB148" s="135"/>
      <c r="AC148" s="135"/>
      <c r="AD148" s="135"/>
      <c r="AE148" s="135"/>
      <c r="AF148" s="135"/>
      <c r="AG148" s="135"/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135"/>
      <c r="AR148" s="135"/>
      <c r="AS148" s="135"/>
      <c r="AT148" s="135"/>
    </row>
    <row r="149" spans="1:46" s="121" customFormat="1" ht="15" customHeight="1" x14ac:dyDescent="0.2">
      <c r="A149" s="127"/>
      <c r="B149" s="534"/>
      <c r="C149" s="150" t="s">
        <v>129</v>
      </c>
      <c r="D149" s="186"/>
      <c r="E149" s="190"/>
      <c r="F149" s="380"/>
      <c r="G149" s="376"/>
      <c r="H149" s="376"/>
      <c r="I149" s="376"/>
      <c r="J149" s="376"/>
      <c r="K149" s="376"/>
      <c r="L149" s="376"/>
      <c r="M149" s="376"/>
      <c r="N149" s="376"/>
      <c r="O149" s="376"/>
      <c r="P149" s="376"/>
      <c r="Q149" s="376"/>
      <c r="R149" s="376"/>
      <c r="S149" s="376"/>
      <c r="T149" s="376"/>
      <c r="U149" s="376"/>
      <c r="V149" s="376"/>
      <c r="W149" s="366"/>
      <c r="X149" s="238"/>
      <c r="Y149" s="235"/>
      <c r="Z149" s="236"/>
      <c r="AA149" s="135"/>
      <c r="AB149" s="135"/>
      <c r="AC149" s="135"/>
      <c r="AD149" s="135"/>
      <c r="AE149" s="135"/>
      <c r="AF149" s="135"/>
      <c r="AG149" s="135"/>
      <c r="AH149" s="135"/>
      <c r="AI149" s="135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</row>
    <row r="150" spans="1:46" s="121" customFormat="1" ht="15" customHeight="1" thickBot="1" x14ac:dyDescent="0.25">
      <c r="A150" s="127"/>
      <c r="B150" s="535"/>
      <c r="C150" s="151" t="s">
        <v>131</v>
      </c>
      <c r="D150" s="193"/>
      <c r="E150" s="239"/>
      <c r="F150" s="381"/>
      <c r="G150" s="382"/>
      <c r="H150" s="382"/>
      <c r="I150" s="382"/>
      <c r="J150" s="382"/>
      <c r="K150" s="382"/>
      <c r="L150" s="382"/>
      <c r="M150" s="382"/>
      <c r="N150" s="382"/>
      <c r="O150" s="382"/>
      <c r="P150" s="382"/>
      <c r="Q150" s="382"/>
      <c r="R150" s="382"/>
      <c r="S150" s="382"/>
      <c r="T150" s="382"/>
      <c r="U150" s="382"/>
      <c r="V150" s="382"/>
      <c r="W150" s="383"/>
      <c r="X150" s="240"/>
      <c r="Y150" s="148"/>
      <c r="Z150" s="149"/>
      <c r="AA150" s="135"/>
      <c r="AB150" s="135"/>
      <c r="AC150" s="135"/>
      <c r="AD150" s="135"/>
      <c r="AE150" s="135"/>
      <c r="AF150" s="135"/>
      <c r="AG150" s="135"/>
      <c r="AH150" s="135"/>
      <c r="AI150" s="135"/>
      <c r="AJ150" s="135"/>
      <c r="AK150" s="135"/>
      <c r="AL150" s="135"/>
      <c r="AM150" s="135"/>
      <c r="AN150" s="135"/>
      <c r="AO150" s="135"/>
      <c r="AP150" s="135"/>
      <c r="AQ150" s="135"/>
      <c r="AR150" s="135"/>
      <c r="AS150" s="135"/>
      <c r="AT150" s="135"/>
    </row>
    <row r="151" spans="1:46" s="121" customFormat="1" ht="30" customHeight="1" thickBot="1" x14ac:dyDescent="0.25">
      <c r="B151" s="533" t="s">
        <v>133</v>
      </c>
      <c r="C151" s="137" t="s">
        <v>340</v>
      </c>
      <c r="D151" s="175" t="s">
        <v>79</v>
      </c>
      <c r="E151" s="139"/>
      <c r="F151" s="562" t="s">
        <v>76</v>
      </c>
      <c r="G151" s="563"/>
      <c r="H151" s="563"/>
      <c r="I151" s="563"/>
      <c r="J151" s="563"/>
      <c r="K151" s="563"/>
      <c r="L151" s="563"/>
      <c r="M151" s="563"/>
      <c r="N151" s="563"/>
      <c r="O151" s="563"/>
      <c r="P151" s="563"/>
      <c r="Q151" s="563"/>
      <c r="R151" s="563"/>
      <c r="S151" s="563"/>
      <c r="T151" s="563"/>
      <c r="U151" s="563"/>
      <c r="V151" s="563"/>
      <c r="W151" s="579"/>
      <c r="X151" s="219" t="s">
        <v>76</v>
      </c>
      <c r="Y151" s="219" t="s">
        <v>76</v>
      </c>
      <c r="Z151" s="219" t="s">
        <v>76</v>
      </c>
      <c r="AA151" s="135"/>
      <c r="AB151" s="135"/>
      <c r="AC151" s="135"/>
      <c r="AD151" s="135"/>
      <c r="AE151" s="135"/>
      <c r="AF151" s="135"/>
      <c r="AG151" s="135"/>
      <c r="AH151" s="135"/>
      <c r="AI151" s="135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</row>
    <row r="152" spans="1:46" s="121" customFormat="1" ht="20.100000000000001" customHeight="1" thickTop="1" x14ac:dyDescent="0.2">
      <c r="B152" s="534"/>
      <c r="C152" s="241" t="s">
        <v>350</v>
      </c>
      <c r="D152" s="203" t="s">
        <v>125</v>
      </c>
      <c r="E152" s="318">
        <v>1</v>
      </c>
      <c r="F152" s="576">
        <v>810</v>
      </c>
      <c r="G152" s="577"/>
      <c r="H152" s="577"/>
      <c r="I152" s="577"/>
      <c r="J152" s="577"/>
      <c r="K152" s="577"/>
      <c r="L152" s="577"/>
      <c r="M152" s="577"/>
      <c r="N152" s="577"/>
      <c r="O152" s="577"/>
      <c r="P152" s="577"/>
      <c r="Q152" s="577"/>
      <c r="R152" s="577"/>
      <c r="S152" s="577"/>
      <c r="T152" s="577"/>
      <c r="U152" s="577"/>
      <c r="V152" s="577"/>
      <c r="W152" s="578"/>
      <c r="X152" s="289">
        <f>F152</f>
        <v>810</v>
      </c>
      <c r="Y152" s="299">
        <v>4.0000000000000001E-3</v>
      </c>
      <c r="Z152" s="289">
        <f>X152*Y152</f>
        <v>3.24</v>
      </c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</row>
    <row r="153" spans="1:46" s="121" customFormat="1" ht="20.100000000000001" customHeight="1" thickBot="1" x14ac:dyDescent="0.25">
      <c r="B153" s="535"/>
      <c r="C153" s="150" t="s">
        <v>351</v>
      </c>
      <c r="D153" s="242" t="s">
        <v>125</v>
      </c>
      <c r="E153" s="316">
        <v>1</v>
      </c>
      <c r="F153" s="580">
        <v>860</v>
      </c>
      <c r="G153" s="581"/>
      <c r="H153" s="581"/>
      <c r="I153" s="581"/>
      <c r="J153" s="581"/>
      <c r="K153" s="581"/>
      <c r="L153" s="581"/>
      <c r="M153" s="581"/>
      <c r="N153" s="581"/>
      <c r="O153" s="581"/>
      <c r="P153" s="581"/>
      <c r="Q153" s="581"/>
      <c r="R153" s="581"/>
      <c r="S153" s="581"/>
      <c r="T153" s="581"/>
      <c r="U153" s="581"/>
      <c r="V153" s="581"/>
      <c r="W153" s="582"/>
      <c r="X153" s="297">
        <f>F153</f>
        <v>860</v>
      </c>
      <c r="Y153" s="303">
        <v>5.0000000000000001E-3</v>
      </c>
      <c r="Z153" s="292">
        <f>X153*Y153</f>
        <v>4.3</v>
      </c>
      <c r="AA153" s="243"/>
      <c r="AB153" s="243"/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</row>
    <row r="154" spans="1:46" s="135" customFormat="1" ht="30" customHeight="1" thickBot="1" x14ac:dyDescent="0.25">
      <c r="B154" s="158" t="s">
        <v>83</v>
      </c>
      <c r="C154" s="137" t="s">
        <v>251</v>
      </c>
      <c r="D154" s="175" t="s">
        <v>135</v>
      </c>
      <c r="E154" s="139"/>
      <c r="F154" s="562" t="s">
        <v>76</v>
      </c>
      <c r="G154" s="563"/>
      <c r="H154" s="563"/>
      <c r="I154" s="563"/>
      <c r="J154" s="563"/>
      <c r="K154" s="563"/>
      <c r="L154" s="563"/>
      <c r="M154" s="563"/>
      <c r="N154" s="563"/>
      <c r="O154" s="563"/>
      <c r="P154" s="563"/>
      <c r="Q154" s="563"/>
      <c r="R154" s="563"/>
      <c r="S154" s="563"/>
      <c r="T154" s="563"/>
      <c r="U154" s="563"/>
      <c r="V154" s="563"/>
      <c r="W154" s="579"/>
      <c r="X154" s="219" t="s">
        <v>76</v>
      </c>
      <c r="Y154" s="219" t="s">
        <v>76</v>
      </c>
      <c r="Z154" s="219" t="s">
        <v>76</v>
      </c>
    </row>
    <row r="155" spans="1:46" s="121" customFormat="1" ht="20.100000000000001" customHeight="1" thickTop="1" x14ac:dyDescent="0.2">
      <c r="B155" s="159" t="s">
        <v>309</v>
      </c>
      <c r="C155" s="165" t="s">
        <v>9</v>
      </c>
      <c r="D155" s="203" t="s">
        <v>135</v>
      </c>
      <c r="E155" s="318">
        <v>1</v>
      </c>
      <c r="F155" s="576">
        <v>110</v>
      </c>
      <c r="G155" s="577"/>
      <c r="H155" s="577"/>
      <c r="I155" s="577"/>
      <c r="J155" s="577"/>
      <c r="K155" s="577"/>
      <c r="L155" s="577"/>
      <c r="M155" s="577"/>
      <c r="N155" s="577"/>
      <c r="O155" s="577"/>
      <c r="P155" s="577"/>
      <c r="Q155" s="577"/>
      <c r="R155" s="577"/>
      <c r="S155" s="577"/>
      <c r="T155" s="577"/>
      <c r="U155" s="577"/>
      <c r="V155" s="577"/>
      <c r="W155" s="578"/>
      <c r="X155" s="289">
        <f>F155</f>
        <v>110</v>
      </c>
      <c r="Y155" s="299">
        <v>0.02</v>
      </c>
      <c r="Z155" s="289">
        <f>X155*Y155</f>
        <v>2.2000000000000002</v>
      </c>
      <c r="AA155" s="135"/>
      <c r="AB155" s="135"/>
      <c r="AC155" s="135"/>
      <c r="AD155" s="135"/>
      <c r="AE155" s="135"/>
      <c r="AF155" s="135"/>
      <c r="AG155" s="135"/>
      <c r="AH155" s="135"/>
      <c r="AI155" s="135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</row>
    <row r="156" spans="1:46" s="121" customFormat="1" ht="20.100000000000001" customHeight="1" x14ac:dyDescent="0.2">
      <c r="B156" s="159" t="s">
        <v>310</v>
      </c>
      <c r="C156" s="165" t="s">
        <v>334</v>
      </c>
      <c r="D156" s="210" t="s">
        <v>135</v>
      </c>
      <c r="E156" s="319">
        <v>1</v>
      </c>
      <c r="F156" s="573">
        <v>50</v>
      </c>
      <c r="G156" s="574"/>
      <c r="H156" s="574"/>
      <c r="I156" s="574"/>
      <c r="J156" s="574"/>
      <c r="K156" s="574"/>
      <c r="L156" s="574"/>
      <c r="M156" s="574"/>
      <c r="N156" s="574"/>
      <c r="O156" s="574"/>
      <c r="P156" s="574"/>
      <c r="Q156" s="574"/>
      <c r="R156" s="574"/>
      <c r="S156" s="574"/>
      <c r="T156" s="574"/>
      <c r="U156" s="574"/>
      <c r="V156" s="574"/>
      <c r="W156" s="575"/>
      <c r="X156" s="290">
        <f>F156</f>
        <v>50</v>
      </c>
      <c r="Y156" s="307">
        <v>0.01</v>
      </c>
      <c r="Z156" s="290">
        <f>X156*Y156</f>
        <v>0.5</v>
      </c>
      <c r="AA156" s="135"/>
      <c r="AB156" s="135"/>
      <c r="AC156" s="135"/>
      <c r="AD156" s="135"/>
      <c r="AE156" s="135"/>
      <c r="AF156" s="135"/>
      <c r="AG156" s="135"/>
      <c r="AH156" s="135"/>
      <c r="AI156" s="135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</row>
    <row r="157" spans="1:46" s="121" customFormat="1" ht="20.100000000000001" customHeight="1" thickBot="1" x14ac:dyDescent="0.25">
      <c r="B157" s="159" t="s">
        <v>311</v>
      </c>
      <c r="C157" s="165" t="s">
        <v>335</v>
      </c>
      <c r="D157" s="242" t="s">
        <v>135</v>
      </c>
      <c r="E157" s="316">
        <v>1</v>
      </c>
      <c r="F157" s="570">
        <v>25</v>
      </c>
      <c r="G157" s="571"/>
      <c r="H157" s="571"/>
      <c r="I157" s="571"/>
      <c r="J157" s="571"/>
      <c r="K157" s="571"/>
      <c r="L157" s="571"/>
      <c r="M157" s="571"/>
      <c r="N157" s="571"/>
      <c r="O157" s="571"/>
      <c r="P157" s="571"/>
      <c r="Q157" s="571"/>
      <c r="R157" s="571"/>
      <c r="S157" s="571"/>
      <c r="T157" s="571"/>
      <c r="U157" s="571"/>
      <c r="V157" s="571"/>
      <c r="W157" s="572"/>
      <c r="X157" s="298">
        <f>F157</f>
        <v>25</v>
      </c>
      <c r="Y157" s="303">
        <v>0.01</v>
      </c>
      <c r="Z157" s="292">
        <f>X157*Y157</f>
        <v>0.25</v>
      </c>
      <c r="AA157" s="135"/>
      <c r="AB157" s="135"/>
      <c r="AC157" s="135"/>
      <c r="AD157" s="135"/>
      <c r="AE157" s="135"/>
      <c r="AF157" s="135"/>
      <c r="AG157" s="135"/>
      <c r="AH157" s="135"/>
      <c r="AI157" s="135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</row>
    <row r="158" spans="1:46" s="135" customFormat="1" ht="30" customHeight="1" thickBot="1" x14ac:dyDescent="0.25">
      <c r="B158" s="158" t="s">
        <v>312</v>
      </c>
      <c r="C158" s="137" t="s">
        <v>286</v>
      </c>
      <c r="D158" s="175" t="s">
        <v>135</v>
      </c>
      <c r="E158" s="139"/>
      <c r="F158" s="567" t="s">
        <v>76</v>
      </c>
      <c r="G158" s="568"/>
      <c r="H158" s="568"/>
      <c r="I158" s="568"/>
      <c r="J158" s="568"/>
      <c r="K158" s="568"/>
      <c r="L158" s="568"/>
      <c r="M158" s="568"/>
      <c r="N158" s="568"/>
      <c r="O158" s="568"/>
      <c r="P158" s="568"/>
      <c r="Q158" s="568"/>
      <c r="R158" s="568"/>
      <c r="S158" s="568"/>
      <c r="T158" s="568"/>
      <c r="U158" s="568"/>
      <c r="V158" s="568"/>
      <c r="W158" s="569"/>
      <c r="X158" s="219" t="s">
        <v>76</v>
      </c>
      <c r="Y158" s="219" t="s">
        <v>76</v>
      </c>
      <c r="Z158" s="219" t="s">
        <v>76</v>
      </c>
    </row>
    <row r="159" spans="1:46" s="121" customFormat="1" ht="20.100000000000001" customHeight="1" thickTop="1" x14ac:dyDescent="0.2">
      <c r="B159" s="159" t="s">
        <v>313</v>
      </c>
      <c r="C159" s="160" t="s">
        <v>336</v>
      </c>
      <c r="D159" s="203" t="s">
        <v>135</v>
      </c>
      <c r="E159" s="318">
        <v>1</v>
      </c>
      <c r="F159" s="576">
        <v>200</v>
      </c>
      <c r="G159" s="577"/>
      <c r="H159" s="577"/>
      <c r="I159" s="577"/>
      <c r="J159" s="577"/>
      <c r="K159" s="577"/>
      <c r="L159" s="577"/>
      <c r="M159" s="577"/>
      <c r="N159" s="577"/>
      <c r="O159" s="577"/>
      <c r="P159" s="577"/>
      <c r="Q159" s="577"/>
      <c r="R159" s="577"/>
      <c r="S159" s="577"/>
      <c r="T159" s="577"/>
      <c r="U159" s="577"/>
      <c r="V159" s="577"/>
      <c r="W159" s="578"/>
      <c r="X159" s="289">
        <f t="shared" ref="X159:X165" si="11">F159</f>
        <v>200</v>
      </c>
      <c r="Y159" s="299">
        <v>1E-3</v>
      </c>
      <c r="Z159" s="289">
        <f t="shared" ref="Z159:Z165" si="12">X159*Y159</f>
        <v>0.2</v>
      </c>
      <c r="AA159" s="135"/>
      <c r="AB159" s="135"/>
      <c r="AC159" s="135"/>
      <c r="AD159" s="135"/>
      <c r="AE159" s="135"/>
      <c r="AF159" s="135"/>
      <c r="AG159" s="135"/>
      <c r="AH159" s="13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</row>
    <row r="160" spans="1:46" s="121" customFormat="1" ht="20.100000000000001" customHeight="1" x14ac:dyDescent="0.2">
      <c r="B160" s="159" t="s">
        <v>314</v>
      </c>
      <c r="C160" s="165" t="s">
        <v>337</v>
      </c>
      <c r="D160" s="210" t="s">
        <v>135</v>
      </c>
      <c r="E160" s="319">
        <v>1</v>
      </c>
      <c r="F160" s="573">
        <v>400</v>
      </c>
      <c r="G160" s="574"/>
      <c r="H160" s="574"/>
      <c r="I160" s="574"/>
      <c r="J160" s="574"/>
      <c r="K160" s="574"/>
      <c r="L160" s="574"/>
      <c r="M160" s="574"/>
      <c r="N160" s="574"/>
      <c r="O160" s="574"/>
      <c r="P160" s="574"/>
      <c r="Q160" s="574"/>
      <c r="R160" s="574"/>
      <c r="S160" s="574"/>
      <c r="T160" s="574"/>
      <c r="U160" s="574"/>
      <c r="V160" s="574"/>
      <c r="W160" s="575"/>
      <c r="X160" s="290">
        <f t="shared" si="11"/>
        <v>400</v>
      </c>
      <c r="Y160" s="307">
        <v>1E-3</v>
      </c>
      <c r="Z160" s="290">
        <f t="shared" si="12"/>
        <v>0.4</v>
      </c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</row>
    <row r="161" spans="1:46" s="121" customFormat="1" ht="20.100000000000001" customHeight="1" x14ac:dyDescent="0.2">
      <c r="B161" s="159" t="s">
        <v>315</v>
      </c>
      <c r="C161" s="165" t="s">
        <v>329</v>
      </c>
      <c r="D161" s="210" t="s">
        <v>135</v>
      </c>
      <c r="E161" s="319">
        <v>1</v>
      </c>
      <c r="F161" s="573">
        <v>100</v>
      </c>
      <c r="G161" s="574"/>
      <c r="H161" s="574"/>
      <c r="I161" s="574"/>
      <c r="J161" s="574"/>
      <c r="K161" s="574"/>
      <c r="L161" s="574"/>
      <c r="M161" s="574"/>
      <c r="N161" s="574"/>
      <c r="O161" s="574"/>
      <c r="P161" s="574"/>
      <c r="Q161" s="574"/>
      <c r="R161" s="574"/>
      <c r="S161" s="574"/>
      <c r="T161" s="574"/>
      <c r="U161" s="574"/>
      <c r="V161" s="574"/>
      <c r="W161" s="575"/>
      <c r="X161" s="290">
        <f t="shared" si="11"/>
        <v>100</v>
      </c>
      <c r="Y161" s="307">
        <v>1E-3</v>
      </c>
      <c r="Z161" s="290">
        <f t="shared" si="12"/>
        <v>0.1</v>
      </c>
      <c r="AA161" s="135"/>
      <c r="AB161" s="135"/>
      <c r="AC161" s="135"/>
      <c r="AD161" s="135"/>
      <c r="AE161" s="135"/>
      <c r="AF161" s="135"/>
      <c r="AG161" s="135"/>
      <c r="AH161" s="13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</row>
    <row r="162" spans="1:46" s="121" customFormat="1" ht="20.100000000000001" customHeight="1" x14ac:dyDescent="0.2">
      <c r="B162" s="159" t="s">
        <v>316</v>
      </c>
      <c r="C162" s="165" t="s">
        <v>330</v>
      </c>
      <c r="D162" s="210" t="s">
        <v>53</v>
      </c>
      <c r="E162" s="319">
        <v>1</v>
      </c>
      <c r="F162" s="573">
        <v>65</v>
      </c>
      <c r="G162" s="574"/>
      <c r="H162" s="574"/>
      <c r="I162" s="574"/>
      <c r="J162" s="574"/>
      <c r="K162" s="574"/>
      <c r="L162" s="574"/>
      <c r="M162" s="574"/>
      <c r="N162" s="574"/>
      <c r="O162" s="574"/>
      <c r="P162" s="574"/>
      <c r="Q162" s="574"/>
      <c r="R162" s="574"/>
      <c r="S162" s="574"/>
      <c r="T162" s="574"/>
      <c r="U162" s="574"/>
      <c r="V162" s="574"/>
      <c r="W162" s="575"/>
      <c r="X162" s="290">
        <f t="shared" si="11"/>
        <v>65</v>
      </c>
      <c r="Y162" s="307">
        <v>1E-3</v>
      </c>
      <c r="Z162" s="290">
        <f t="shared" si="12"/>
        <v>6.5000000000000002E-2</v>
      </c>
      <c r="AA162" s="135"/>
      <c r="AB162" s="135"/>
      <c r="AC162" s="135"/>
      <c r="AD162" s="135"/>
      <c r="AE162" s="135"/>
      <c r="AF162" s="135"/>
      <c r="AG162" s="135"/>
      <c r="AH162" s="135"/>
      <c r="AI162" s="135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</row>
    <row r="163" spans="1:46" s="121" customFormat="1" ht="20.100000000000001" customHeight="1" x14ac:dyDescent="0.2">
      <c r="B163" s="159" t="s">
        <v>317</v>
      </c>
      <c r="C163" s="173" t="s">
        <v>331</v>
      </c>
      <c r="D163" s="210" t="s">
        <v>135</v>
      </c>
      <c r="E163" s="319">
        <v>1</v>
      </c>
      <c r="F163" s="573">
        <v>50</v>
      </c>
      <c r="G163" s="574"/>
      <c r="H163" s="574"/>
      <c r="I163" s="574"/>
      <c r="J163" s="574"/>
      <c r="K163" s="574"/>
      <c r="L163" s="574"/>
      <c r="M163" s="574"/>
      <c r="N163" s="574"/>
      <c r="O163" s="574"/>
      <c r="P163" s="574"/>
      <c r="Q163" s="574"/>
      <c r="R163" s="574"/>
      <c r="S163" s="574"/>
      <c r="T163" s="574"/>
      <c r="U163" s="574"/>
      <c r="V163" s="574"/>
      <c r="W163" s="575"/>
      <c r="X163" s="290">
        <f t="shared" si="11"/>
        <v>50</v>
      </c>
      <c r="Y163" s="307">
        <v>0.01</v>
      </c>
      <c r="Z163" s="290">
        <f t="shared" si="12"/>
        <v>0.5</v>
      </c>
      <c r="AA163" s="135"/>
      <c r="AB163" s="135"/>
      <c r="AC163" s="135"/>
      <c r="AD163" s="135"/>
      <c r="AE163" s="135"/>
      <c r="AF163" s="135"/>
      <c r="AG163" s="135"/>
      <c r="AH163" s="135"/>
      <c r="AI163" s="135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</row>
    <row r="164" spans="1:46" s="121" customFormat="1" ht="20.100000000000001" customHeight="1" x14ac:dyDescent="0.2">
      <c r="B164" s="159" t="s">
        <v>318</v>
      </c>
      <c r="C164" s="165" t="s">
        <v>332</v>
      </c>
      <c r="D164" s="210" t="s">
        <v>68</v>
      </c>
      <c r="E164" s="319">
        <v>1</v>
      </c>
      <c r="F164" s="573">
        <v>50</v>
      </c>
      <c r="G164" s="574"/>
      <c r="H164" s="574"/>
      <c r="I164" s="574"/>
      <c r="J164" s="574"/>
      <c r="K164" s="574"/>
      <c r="L164" s="574"/>
      <c r="M164" s="574"/>
      <c r="N164" s="574"/>
      <c r="O164" s="574"/>
      <c r="P164" s="574"/>
      <c r="Q164" s="574"/>
      <c r="R164" s="574"/>
      <c r="S164" s="574"/>
      <c r="T164" s="574"/>
      <c r="U164" s="574"/>
      <c r="V164" s="574"/>
      <c r="W164" s="575"/>
      <c r="X164" s="290">
        <f t="shared" si="11"/>
        <v>50</v>
      </c>
      <c r="Y164" s="307">
        <v>1E-3</v>
      </c>
      <c r="Z164" s="290">
        <f t="shared" si="12"/>
        <v>0.05</v>
      </c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</row>
    <row r="165" spans="1:46" s="121" customFormat="1" ht="20.100000000000001" customHeight="1" thickBot="1" x14ac:dyDescent="0.25">
      <c r="A165" s="169"/>
      <c r="B165" s="159" t="s">
        <v>319</v>
      </c>
      <c r="C165" s="165" t="s">
        <v>327</v>
      </c>
      <c r="D165" s="186" t="s">
        <v>51</v>
      </c>
      <c r="E165" s="320">
        <v>1</v>
      </c>
      <c r="F165" s="580">
        <v>29</v>
      </c>
      <c r="G165" s="581"/>
      <c r="H165" s="581"/>
      <c r="I165" s="581"/>
      <c r="J165" s="581"/>
      <c r="K165" s="581"/>
      <c r="L165" s="581"/>
      <c r="M165" s="581"/>
      <c r="N165" s="581"/>
      <c r="O165" s="581"/>
      <c r="P165" s="581"/>
      <c r="Q165" s="581"/>
      <c r="R165" s="581"/>
      <c r="S165" s="581"/>
      <c r="T165" s="581"/>
      <c r="U165" s="581"/>
      <c r="V165" s="581"/>
      <c r="W165" s="582"/>
      <c r="X165" s="290">
        <f t="shared" si="11"/>
        <v>29</v>
      </c>
      <c r="Y165" s="307">
        <v>0.01</v>
      </c>
      <c r="Z165" s="290">
        <f t="shared" si="12"/>
        <v>0.28999999999999998</v>
      </c>
      <c r="AA165" s="135"/>
      <c r="AB165" s="135"/>
      <c r="AC165" s="135"/>
      <c r="AD165" s="135"/>
      <c r="AE165" s="135"/>
      <c r="AF165" s="135"/>
      <c r="AG165" s="135"/>
      <c r="AH165" s="135"/>
      <c r="AI165" s="135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</row>
    <row r="166" spans="1:46" s="121" customFormat="1" ht="20.100000000000001" customHeight="1" thickBot="1" x14ac:dyDescent="0.25">
      <c r="B166" s="244" t="s">
        <v>320</v>
      </c>
      <c r="C166" s="599" t="s">
        <v>257</v>
      </c>
      <c r="D166" s="600"/>
      <c r="E166" s="600"/>
      <c r="F166" s="600"/>
      <c r="G166" s="600"/>
      <c r="H166" s="600"/>
      <c r="I166" s="600"/>
      <c r="J166" s="600"/>
      <c r="K166" s="600"/>
      <c r="L166" s="600"/>
      <c r="M166" s="600"/>
      <c r="N166" s="600"/>
      <c r="O166" s="600"/>
      <c r="P166" s="600"/>
      <c r="Q166" s="600"/>
      <c r="R166" s="600"/>
      <c r="S166" s="600"/>
      <c r="T166" s="600"/>
      <c r="U166" s="600"/>
      <c r="V166" s="600"/>
      <c r="W166" s="601"/>
      <c r="X166" s="245"/>
      <c r="Y166" s="246"/>
      <c r="Z166" s="511">
        <f>SUM(Z21:Z165)</f>
        <v>731.37405000000012</v>
      </c>
      <c r="AA166" s="135"/>
      <c r="AB166" s="135"/>
      <c r="AC166" s="135"/>
      <c r="AD166" s="135"/>
      <c r="AE166" s="135"/>
      <c r="AF166" s="135"/>
      <c r="AG166" s="135"/>
      <c r="AH166" s="135"/>
      <c r="AI166" s="135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</row>
    <row r="167" spans="1:46" s="121" customFormat="1" ht="20.100000000000001" customHeight="1" x14ac:dyDescent="0.2">
      <c r="B167" s="247"/>
      <c r="C167" s="248"/>
      <c r="D167" s="249"/>
      <c r="E167" s="250"/>
      <c r="X167" s="122"/>
      <c r="Y167" s="124"/>
      <c r="Z167" s="251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</row>
    <row r="168" spans="1:46" s="121" customFormat="1" ht="15" customHeight="1" x14ac:dyDescent="0.2">
      <c r="B168" s="323" t="s">
        <v>255</v>
      </c>
      <c r="C168" s="123"/>
      <c r="D168" s="252"/>
      <c r="E168" s="253"/>
      <c r="X168" s="122"/>
      <c r="Y168" s="124"/>
      <c r="Z168" s="254"/>
      <c r="AA168" s="255"/>
    </row>
    <row r="169" spans="1:46" s="121" customFormat="1" ht="15" customHeight="1" x14ac:dyDescent="0.2">
      <c r="B169" s="324" t="s">
        <v>256</v>
      </c>
      <c r="C169" s="322"/>
      <c r="D169" s="252"/>
      <c r="E169" s="253"/>
      <c r="X169" s="122"/>
      <c r="Y169" s="124"/>
      <c r="Z169" s="251"/>
      <c r="AA169" s="256"/>
    </row>
    <row r="170" spans="1:46" s="121" customFormat="1" ht="14.1" customHeight="1" x14ac:dyDescent="0.2">
      <c r="B170" s="561" t="s">
        <v>69</v>
      </c>
      <c r="C170" s="561"/>
      <c r="D170" s="321"/>
      <c r="E170" s="321"/>
      <c r="F170" s="321"/>
      <c r="G170" s="321"/>
      <c r="H170" s="321"/>
      <c r="I170" s="321"/>
      <c r="X170" s="122"/>
      <c r="Y170" s="124"/>
      <c r="Z170" s="251"/>
    </row>
    <row r="171" spans="1:46" s="121" customFormat="1" ht="34.5" customHeight="1" x14ac:dyDescent="0.2">
      <c r="B171" s="602" t="s">
        <v>333</v>
      </c>
      <c r="C171" s="602"/>
      <c r="D171" s="602"/>
      <c r="E171" s="602"/>
      <c r="F171" s="602"/>
      <c r="G171" s="602"/>
      <c r="H171" s="602"/>
      <c r="I171" s="602"/>
      <c r="X171" s="122"/>
      <c r="Y171" s="124"/>
      <c r="Z171" s="251"/>
    </row>
    <row r="172" spans="1:46" s="121" customFormat="1" ht="19.5" customHeight="1" x14ac:dyDescent="0.2">
      <c r="B172" s="597" t="s">
        <v>328</v>
      </c>
      <c r="C172" s="597"/>
      <c r="D172" s="597"/>
      <c r="E172" s="597"/>
      <c r="F172" s="597"/>
      <c r="G172" s="597"/>
      <c r="H172" s="597"/>
      <c r="I172" s="597"/>
      <c r="X172" s="122"/>
      <c r="Y172" s="124"/>
      <c r="Z172" s="251"/>
    </row>
    <row r="173" spans="1:46" s="121" customFormat="1" ht="19.5" customHeight="1" x14ac:dyDescent="0.2">
      <c r="B173" s="598" t="s">
        <v>326</v>
      </c>
      <c r="C173" s="598"/>
      <c r="D173" s="598"/>
      <c r="E173" s="598"/>
      <c r="F173" s="598"/>
      <c r="G173" s="598"/>
      <c r="H173" s="598"/>
      <c r="I173" s="598"/>
      <c r="X173" s="122"/>
      <c r="Y173" s="124"/>
      <c r="Z173" s="251"/>
    </row>
    <row r="174" spans="1:46" s="121" customFormat="1" ht="18" customHeight="1" x14ac:dyDescent="0.2">
      <c r="B174" s="597" t="s">
        <v>338</v>
      </c>
      <c r="C174" s="597"/>
      <c r="D174" s="597"/>
      <c r="E174" s="597"/>
      <c r="F174" s="597"/>
      <c r="G174" s="597"/>
      <c r="H174" s="597"/>
      <c r="I174" s="597"/>
      <c r="X174" s="122"/>
      <c r="Y174" s="124"/>
      <c r="Z174" s="251"/>
    </row>
    <row r="175" spans="1:46" s="121" customFormat="1" ht="13.5" customHeight="1" x14ac:dyDescent="0.2">
      <c r="B175" s="596" t="s">
        <v>321</v>
      </c>
      <c r="C175" s="596"/>
      <c r="D175" s="596"/>
      <c r="E175" s="250"/>
      <c r="X175" s="122"/>
      <c r="Y175" s="124"/>
      <c r="Z175" s="251"/>
    </row>
    <row r="176" spans="1:46" s="121" customFormat="1" ht="12.75" customHeight="1" x14ac:dyDescent="0.2">
      <c r="B176" s="595" t="s">
        <v>322</v>
      </c>
      <c r="C176" s="595"/>
      <c r="D176" s="595"/>
      <c r="E176" s="250"/>
      <c r="X176" s="122"/>
      <c r="Y176" s="124"/>
      <c r="Z176" s="251"/>
    </row>
    <row r="177" spans="26:26" s="257" customFormat="1" x14ac:dyDescent="0.2">
      <c r="Z177" s="251"/>
    </row>
    <row r="178" spans="26:26" s="257" customFormat="1" x14ac:dyDescent="0.2">
      <c r="Z178" s="251"/>
    </row>
    <row r="179" spans="26:26" s="257" customFormat="1" x14ac:dyDescent="0.2">
      <c r="Z179" s="251"/>
    </row>
    <row r="180" spans="26:26" s="257" customFormat="1" x14ac:dyDescent="0.2">
      <c r="Z180" s="251"/>
    </row>
    <row r="181" spans="26:26" s="257" customFormat="1" x14ac:dyDescent="0.2">
      <c r="Z181" s="251"/>
    </row>
    <row r="182" spans="26:26" s="257" customFormat="1" x14ac:dyDescent="0.2">
      <c r="Z182" s="251"/>
    </row>
  </sheetData>
  <sheetProtection algorithmName="SHA-512" hashValue="PYsGfBy1L9bFtDQziaTwelpoLXqPYYpvwy3e3ppocFZ2J1BXYPgv+52TWOjFOCfMpBIRNttxaPqPOlHDqd/GEQ==" saltValue="1yrq+nq9awfDcz6LpzO2bg==" spinCount="100000" sheet="1" objects="1" scenarios="1" selectLockedCells="1"/>
  <protectedRanges>
    <protectedRange password="CAF7" sqref="F44:W64 P70:W70 F77:W77 F80:W80 F115:W117 F119:W121 F122:H122 J122:N122 P122:W122 F68:O70 F74:W74 F83:W83 F86:W86 F21 F26 H21:W21 H26:W26 H31:W42 F31:G32 F33:F42 F66:W67 F92:W92 F113:W113 F98:W98 H101 F93:T96 G97:M97 O97 F105:T110 K101:N101 P101:Q101 F91:T91" name="Range1"/>
    <protectedRange password="CAF7" sqref="U93:W96 F97 N97 U91:W91" name="Range1_2"/>
    <protectedRange password="CAF7" sqref="U105:W109" name="Range1_2_1"/>
    <protectedRange password="CAF7" sqref="U110:W110" name="Range1_1"/>
    <protectedRange password="CAF7" sqref="F101:G101 I101:J101 O101 R101:T101" name="Range1_3"/>
    <protectedRange password="CAF7" sqref="U101:W101" name="Range1_4"/>
  </protectedRanges>
  <dataConsolidate/>
  <mergeCells count="130">
    <mergeCell ref="C4:Z4"/>
    <mergeCell ref="F61:W61"/>
    <mergeCell ref="F62:W62"/>
    <mergeCell ref="F63:W63"/>
    <mergeCell ref="F64:W64"/>
    <mergeCell ref="F65:W65"/>
    <mergeCell ref="P68:W68"/>
    <mergeCell ref="J139:N139"/>
    <mergeCell ref="F55:W55"/>
    <mergeCell ref="F56:W56"/>
    <mergeCell ref="F57:W57"/>
    <mergeCell ref="F58:W58"/>
    <mergeCell ref="F59:W59"/>
    <mergeCell ref="F60:W60"/>
    <mergeCell ref="F104:W104"/>
    <mergeCell ref="F90:W90"/>
    <mergeCell ref="F69:O69"/>
    <mergeCell ref="P97:W97"/>
    <mergeCell ref="F49:W49"/>
    <mergeCell ref="F50:W50"/>
    <mergeCell ref="F51:W51"/>
    <mergeCell ref="F52:W52"/>
    <mergeCell ref="F53:W53"/>
    <mergeCell ref="F54:W54"/>
    <mergeCell ref="F43:W43"/>
    <mergeCell ref="F44:W44"/>
    <mergeCell ref="F45:W45"/>
    <mergeCell ref="F46:W46"/>
    <mergeCell ref="F47:W47"/>
    <mergeCell ref="F48:W48"/>
    <mergeCell ref="F39:W39"/>
    <mergeCell ref="F40:W40"/>
    <mergeCell ref="F41:W41"/>
    <mergeCell ref="F42:W42"/>
    <mergeCell ref="Y17:Y20"/>
    <mergeCell ref="X17:X20"/>
    <mergeCell ref="F26:W26"/>
    <mergeCell ref="F30:W30"/>
    <mergeCell ref="C5:Z5"/>
    <mergeCell ref="C8:Z8"/>
    <mergeCell ref="C7:Z7"/>
    <mergeCell ref="C11:Z11"/>
    <mergeCell ref="C10:Z10"/>
    <mergeCell ref="E17:E18"/>
    <mergeCell ref="C17:C20"/>
    <mergeCell ref="D17:D20"/>
    <mergeCell ref="F21:W21"/>
    <mergeCell ref="Z17:Z20"/>
    <mergeCell ref="F31:W31"/>
    <mergeCell ref="F32:W32"/>
    <mergeCell ref="F33:W33"/>
    <mergeCell ref="F34:W34"/>
    <mergeCell ref="F35:W35"/>
    <mergeCell ref="F36:W36"/>
    <mergeCell ref="B176:D176"/>
    <mergeCell ref="F139:H139"/>
    <mergeCell ref="B175:D175"/>
    <mergeCell ref="I146:L146"/>
    <mergeCell ref="B172:I172"/>
    <mergeCell ref="F160:W160"/>
    <mergeCell ref="F159:W159"/>
    <mergeCell ref="B174:I174"/>
    <mergeCell ref="B173:I173"/>
    <mergeCell ref="C166:W166"/>
    <mergeCell ref="F165:W165"/>
    <mergeCell ref="F164:W164"/>
    <mergeCell ref="F163:W163"/>
    <mergeCell ref="F162:W162"/>
    <mergeCell ref="F161:W161"/>
    <mergeCell ref="B171:I171"/>
    <mergeCell ref="F143:W143"/>
    <mergeCell ref="B89:B90"/>
    <mergeCell ref="F116:W116"/>
    <mergeCell ref="F115:W115"/>
    <mergeCell ref="F114:W114"/>
    <mergeCell ref="F118:W118"/>
    <mergeCell ref="F117:W117"/>
    <mergeCell ref="F121:W121"/>
    <mergeCell ref="F120:W120"/>
    <mergeCell ref="F119:W119"/>
    <mergeCell ref="P139:T139"/>
    <mergeCell ref="U139:W139"/>
    <mergeCell ref="F38:W38"/>
    <mergeCell ref="B170:C170"/>
    <mergeCell ref="F89:W89"/>
    <mergeCell ref="F80:W80"/>
    <mergeCell ref="F77:W77"/>
    <mergeCell ref="U146:W146"/>
    <mergeCell ref="B77:B79"/>
    <mergeCell ref="B86:B88"/>
    <mergeCell ref="F158:W158"/>
    <mergeCell ref="F157:W157"/>
    <mergeCell ref="F156:W156"/>
    <mergeCell ref="F155:W155"/>
    <mergeCell ref="F154:W154"/>
    <mergeCell ref="F152:W152"/>
    <mergeCell ref="F151:W151"/>
    <mergeCell ref="B151:B153"/>
    <mergeCell ref="F153:W153"/>
    <mergeCell ref="P69:W69"/>
    <mergeCell ref="B101:B103"/>
    <mergeCell ref="B80:B82"/>
    <mergeCell ref="B135:B138"/>
    <mergeCell ref="S146:T146"/>
    <mergeCell ref="B143:B145"/>
    <mergeCell ref="F142:W142"/>
    <mergeCell ref="D2:J2"/>
    <mergeCell ref="F146:H146"/>
    <mergeCell ref="Q146:R146"/>
    <mergeCell ref="M146:P146"/>
    <mergeCell ref="B118:B121"/>
    <mergeCell ref="B114:B117"/>
    <mergeCell ref="B128:B133"/>
    <mergeCell ref="B17:B20"/>
    <mergeCell ref="F17:W18"/>
    <mergeCell ref="B110:B112"/>
    <mergeCell ref="B122:B126"/>
    <mergeCell ref="B146:B150"/>
    <mergeCell ref="B21:B25"/>
    <mergeCell ref="B26:B29"/>
    <mergeCell ref="F22:W25"/>
    <mergeCell ref="F27:W29"/>
    <mergeCell ref="B74:B76"/>
    <mergeCell ref="B70:B73"/>
    <mergeCell ref="J110:K110"/>
    <mergeCell ref="B83:B85"/>
    <mergeCell ref="F110:I110"/>
    <mergeCell ref="B98:B100"/>
    <mergeCell ref="B139:B141"/>
    <mergeCell ref="F37:W37"/>
  </mergeCells>
  <phoneticPr fontId="0" type="noConversion"/>
  <dataValidations xWindow="511" yWindow="253" count="5">
    <dataValidation type="whole" allowBlank="1" showInputMessage="1" showErrorMessage="1" errorTitle="Dėmesio!" error="Viena i6pildomoji nuotrauka." sqref="E155:E157">
      <formula1>0</formula1>
      <formula2>1</formula2>
    </dataValidation>
    <dataValidation type="whole" allowBlank="1" showInputMessage="1" showErrorMessage="1" errorTitle="Dėmesio!" error="Vienam objektui." sqref="E159:E162">
      <formula1>0</formula1>
      <formula2>1</formula2>
    </dataValidation>
    <dataValidation type="decimal" allowBlank="1" showInputMessage="1" showErrorMessage="1" error="Įvestos formulės skaičiavimui" sqref="E140:E141 F140">
      <formula1>-1</formula1>
      <formula2>-1</formula2>
    </dataValidation>
    <dataValidation type="decimal" allowBlank="1" showInputMessage="1" showErrorMessage="1" error="Įvesti nieko negalima" sqref="F65 F30">
      <formula1>-1</formula1>
      <formula2>-1</formula2>
    </dataValidation>
    <dataValidation type="decimal" allowBlank="1" showInputMessage="1" showErrorMessage="1" sqref="Y147:Z149 X147">
      <formula1>-1</formula1>
      <formula2>-1</formula2>
    </dataValidation>
  </dataValidations>
  <printOptions horizontalCentered="1"/>
  <pageMargins left="0.23622047244094491" right="0.23622047244094491" top="0.70866141732283472" bottom="0.55118110236220474" header="0.31496062992125984" footer="0.31496062992125984"/>
  <pageSetup paperSize="9" scale="34" fitToHeight="0" orientation="portrait" useFirstPageNumber="1" r:id="rId1"/>
  <headerFooter alignWithMargins="0"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xWindow="511" yWindow="253" count="49"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'[3]maksimalus ikainiai'!#REF!</xm:f>
          </x14:formula2>
          <xm:sqref>P68:P69 Q69:W69 P97:W97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ikainiai'!F136</xm:f>
          </x14:formula2>
          <xm:sqref>F152:W153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ikainiai'!F123</xm:f>
          </x14:formula2>
          <xm:sqref>F139:W139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ikainiai'!F126</xm:f>
          </x14:formula2>
          <xm:sqref>F142:W143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ikainiai'!F130</xm:f>
          </x14:formula2>
          <xm:sqref>F146:W146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ikainiai'!F111</xm:f>
          </x14:formula2>
          <xm:sqref>F127:H128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ikainiai'!I112</xm:f>
          </x14:formula2>
          <xm:sqref>I128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ikainiai'!J111</xm:f>
          </x14:formula2>
          <xm:sqref>J127:N128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ikainiai'!P111</xm:f>
          </x14:formula2>
          <xm:sqref>P127:W128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ikainiai'!O112</xm:f>
          </x14:formula2>
          <xm:sqref>O128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ikainiai'!F103</xm:f>
          </x14:formula2>
          <xm:sqref>F119:W122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ikainiai'!I111</xm:f>
          </x14:formula2>
          <xm:sqref>I127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ikainiai'!O111</xm:f>
          </x14:formula2>
          <xm:sqref>O127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ikainiai'!F99</xm:f>
          </x14:formula2>
          <xm:sqref>F115:W117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ikainiai'!F97</xm:f>
          </x14:formula2>
          <xm:sqref>F113:W113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ikainiai'!F94</xm:f>
          </x14:formula2>
          <xm:sqref>F110:W110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ikainiai'!F118</xm:f>
          </x14:formula2>
          <xm:sqref>F134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ikainiai'!F143</xm:f>
          </x14:formula2>
          <xm:sqref>F159:W165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ikainiai'!F139</xm:f>
          </x14:formula2>
          <xm:sqref>F155:W157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ikainiai'!F53</xm:f>
          </x14:formula2>
          <xm:sqref>F69:O69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ikainiai'!H85</xm:f>
          </x14:formula2>
          <xm:sqref>H101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ikainiai'!K85</xm:f>
          </x14:formula2>
          <xm:sqref>K101:N101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ikainiai'!P85</xm:f>
          </x14:formula2>
          <xm:sqref>P101:Q101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ikainiai'!F89</xm:f>
          </x14:formula2>
          <xm:sqref>F105:W108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ikainiai'!H93</xm:f>
          </x14:formula2>
          <xm:sqref>H109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ikainiai'!K93</xm:f>
          </x14:formula2>
          <xm:sqref>K109:N109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ikainiai'!P93</xm:f>
          </x14:formula2>
          <xm:sqref>P109:Q109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ikainiai'!F94</xm:f>
          </x14:formula2>
          <xm:sqref>F109:G109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ikainiai'!I94</xm:f>
          </x14:formula2>
          <xm:sqref>I109:J109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ikainiai'!O94</xm:f>
          </x14:formula2>
          <xm:sqref>O109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ikainiai'!R94</xm:f>
          </x14:formula2>
          <xm:sqref>R109:W109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ikainiai'!P82</xm:f>
          </x14:formula2>
          <xm:sqref>P98:W98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ikainiai'!F82</xm:f>
          </x14:formula2>
          <xm:sqref>F98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ikainiai'!F82</xm:f>
          </x14:formula2>
          <xm:sqref>F97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ikainiai'!G82</xm:f>
          </x14:formula2>
          <xm:sqref>G98:O98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ikainiai'!P50</xm:f>
          </x14:formula2>
          <xm:sqref>P66:W67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ikainiai'!F50</xm:f>
          </x14:formula2>
          <xm:sqref>F66:O68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ikainiai'!F15</xm:f>
          </x14:formula2>
          <xm:sqref>F31:W42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ikainiai'!F28</xm:f>
          </x14:formula2>
          <xm:sqref>F44:W64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ikainiai'!F10</xm:f>
          </x14:formula2>
          <xm:sqref>F26:W26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ikainiai'!F5</xm:f>
          </x14:formula2>
          <xm:sqref>F21:W21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ikainiai'!F58</xm:f>
          </x14:formula2>
          <xm:sqref>F74:W74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ikainiai'!F61</xm:f>
          </x14:formula2>
          <xm:sqref>F77:W77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ikainiai'!F64</xm:f>
          </x14:formula2>
          <xm:sqref>F80:W80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ikainiai'!F67</xm:f>
          </x14:formula2>
          <xm:sqref>F83:W83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ikainiai'!F70</xm:f>
          </x14:formula2>
          <xm:sqref>F86:W86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ikainiai'!F75</xm:f>
          </x14:formula2>
          <xm:sqref>F91:W96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ikainiai'!G81</xm:f>
          </x14:formula2>
          <xm:sqref>G97:O97</xm:sqref>
        </x14:dataValidation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'maksimalus ikainiai'!F54</xm:f>
          </x14:formula2>
          <xm:sqref>F70:W70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  <pageSetUpPr fitToPage="1"/>
  </sheetPr>
  <dimension ref="A1:W149"/>
  <sheetViews>
    <sheetView showWhiteSpace="0" topLeftCell="A129" zoomScale="85" zoomScaleNormal="85" zoomScalePageLayoutView="60" workbookViewId="0">
      <selection sqref="A1:XFD1048576"/>
    </sheetView>
  </sheetViews>
  <sheetFormatPr defaultRowHeight="12.75" x14ac:dyDescent="0.2"/>
  <cols>
    <col min="1" max="1" width="2.140625" style="257" customWidth="1"/>
    <col min="2" max="2" width="6.28515625" style="258" customWidth="1"/>
    <col min="3" max="3" width="59.85546875" style="259" customWidth="1"/>
    <col min="4" max="4" width="10.28515625" style="260" bestFit="1" customWidth="1"/>
    <col min="5" max="5" width="12.140625" style="261" customWidth="1"/>
    <col min="6" max="16384" width="9.140625" style="257"/>
  </cols>
  <sheetData>
    <row r="1" spans="1:23" s="121" customFormat="1" ht="15" customHeight="1" x14ac:dyDescent="0.2">
      <c r="B1" s="536" t="s">
        <v>22</v>
      </c>
      <c r="C1" s="624" t="s">
        <v>19</v>
      </c>
      <c r="D1" s="624" t="s">
        <v>18</v>
      </c>
      <c r="E1" s="622"/>
      <c r="F1" s="539" t="s">
        <v>307</v>
      </c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  <c r="U1" s="540"/>
      <c r="V1" s="540"/>
      <c r="W1" s="541"/>
    </row>
    <row r="2" spans="1:23" s="121" customFormat="1" ht="15" customHeight="1" thickBot="1" x14ac:dyDescent="0.25">
      <c r="B2" s="537"/>
      <c r="C2" s="625"/>
      <c r="D2" s="625"/>
      <c r="E2" s="623"/>
      <c r="F2" s="636"/>
      <c r="G2" s="637"/>
      <c r="H2" s="637"/>
      <c r="I2" s="637"/>
      <c r="J2" s="637"/>
      <c r="K2" s="637"/>
      <c r="L2" s="637"/>
      <c r="M2" s="637"/>
      <c r="N2" s="637"/>
      <c r="O2" s="637"/>
      <c r="P2" s="637"/>
      <c r="Q2" s="637"/>
      <c r="R2" s="637"/>
      <c r="S2" s="637"/>
      <c r="T2" s="637"/>
      <c r="U2" s="637"/>
      <c r="V2" s="637"/>
      <c r="W2" s="638"/>
    </row>
    <row r="3" spans="1:23" s="121" customFormat="1" ht="20.100000000000001" customHeight="1" thickBot="1" x14ac:dyDescent="0.25">
      <c r="A3" s="127"/>
      <c r="B3" s="537"/>
      <c r="C3" s="625"/>
      <c r="D3" s="625"/>
      <c r="E3" s="128" t="s">
        <v>77</v>
      </c>
      <c r="F3" s="370">
        <v>32</v>
      </c>
      <c r="G3" s="130">
        <v>40</v>
      </c>
      <c r="H3" s="437">
        <v>50</v>
      </c>
      <c r="I3" s="437" t="s">
        <v>76</v>
      </c>
      <c r="J3" s="437">
        <v>70</v>
      </c>
      <c r="K3" s="437">
        <v>80</v>
      </c>
      <c r="L3" s="437">
        <v>100</v>
      </c>
      <c r="M3" s="437">
        <v>125</v>
      </c>
      <c r="N3" s="437">
        <v>150</v>
      </c>
      <c r="O3" s="131" t="s">
        <v>76</v>
      </c>
      <c r="P3" s="437">
        <v>200</v>
      </c>
      <c r="Q3" s="437">
        <v>250</v>
      </c>
      <c r="R3" s="437">
        <v>300</v>
      </c>
      <c r="S3" s="437">
        <v>350</v>
      </c>
      <c r="T3" s="438">
        <v>400</v>
      </c>
      <c r="U3" s="439">
        <v>500</v>
      </c>
      <c r="V3" s="439">
        <v>600</v>
      </c>
      <c r="W3" s="440">
        <v>700</v>
      </c>
    </row>
    <row r="4" spans="1:23" s="121" customFormat="1" ht="20.100000000000001" customHeight="1" thickBot="1" x14ac:dyDescent="0.25">
      <c r="A4" s="127"/>
      <c r="B4" s="538"/>
      <c r="C4" s="626"/>
      <c r="D4" s="626"/>
      <c r="E4" s="132" t="s">
        <v>78</v>
      </c>
      <c r="F4" s="441">
        <v>32</v>
      </c>
      <c r="G4" s="375">
        <v>40</v>
      </c>
      <c r="H4" s="129">
        <v>50</v>
      </c>
      <c r="I4" s="130">
        <v>63</v>
      </c>
      <c r="J4" s="130">
        <v>75</v>
      </c>
      <c r="K4" s="130">
        <v>90</v>
      </c>
      <c r="L4" s="130">
        <v>110</v>
      </c>
      <c r="M4" s="130">
        <v>125</v>
      </c>
      <c r="N4" s="131" t="s">
        <v>76</v>
      </c>
      <c r="O4" s="129">
        <v>160</v>
      </c>
      <c r="P4" s="130">
        <v>225</v>
      </c>
      <c r="Q4" s="129">
        <v>250</v>
      </c>
      <c r="R4" s="130">
        <v>315</v>
      </c>
      <c r="S4" s="130">
        <v>355</v>
      </c>
      <c r="T4" s="361">
        <v>400</v>
      </c>
      <c r="U4" s="442" t="s">
        <v>76</v>
      </c>
      <c r="V4" s="442" t="s">
        <v>76</v>
      </c>
      <c r="W4" s="443" t="s">
        <v>76</v>
      </c>
    </row>
    <row r="5" spans="1:23" s="121" customFormat="1" ht="30" customHeight="1" thickBot="1" x14ac:dyDescent="0.25">
      <c r="B5" s="533" t="s">
        <v>7</v>
      </c>
      <c r="C5" s="137" t="s">
        <v>233</v>
      </c>
      <c r="D5" s="138" t="s">
        <v>86</v>
      </c>
      <c r="E5" s="139">
        <v>1</v>
      </c>
      <c r="F5" s="529">
        <v>35</v>
      </c>
      <c r="G5" s="530"/>
      <c r="H5" s="530"/>
      <c r="I5" s="530"/>
      <c r="J5" s="530"/>
      <c r="K5" s="530"/>
      <c r="L5" s="530"/>
      <c r="M5" s="530"/>
      <c r="N5" s="530"/>
      <c r="O5" s="530"/>
      <c r="P5" s="530"/>
      <c r="Q5" s="530"/>
      <c r="R5" s="530"/>
      <c r="S5" s="530"/>
      <c r="T5" s="530"/>
      <c r="U5" s="530"/>
      <c r="V5" s="530"/>
      <c r="W5" s="565"/>
    </row>
    <row r="6" spans="1:23" s="135" customFormat="1" ht="12.75" customHeight="1" thickTop="1" x14ac:dyDescent="0.2">
      <c r="B6" s="534"/>
      <c r="C6" s="144" t="s">
        <v>24</v>
      </c>
      <c r="D6" s="145"/>
      <c r="E6" s="146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5"/>
    </row>
    <row r="7" spans="1:23" s="135" customFormat="1" ht="15" customHeight="1" x14ac:dyDescent="0.2">
      <c r="B7" s="534"/>
      <c r="C7" s="150" t="s">
        <v>33</v>
      </c>
      <c r="D7" s="145"/>
      <c r="E7" s="146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  <c r="V7" s="422"/>
      <c r="W7" s="423"/>
    </row>
    <row r="8" spans="1:23" s="135" customFormat="1" ht="15" customHeight="1" x14ac:dyDescent="0.2">
      <c r="B8" s="534"/>
      <c r="C8" s="150" t="s">
        <v>23</v>
      </c>
      <c r="D8" s="145"/>
      <c r="E8" s="146"/>
      <c r="F8" s="422"/>
      <c r="G8" s="422"/>
      <c r="H8" s="422"/>
      <c r="I8" s="422"/>
      <c r="J8" s="422"/>
      <c r="K8" s="422"/>
      <c r="L8" s="422"/>
      <c r="M8" s="422"/>
      <c r="N8" s="422"/>
      <c r="O8" s="422"/>
      <c r="P8" s="422"/>
      <c r="Q8" s="422"/>
      <c r="R8" s="422"/>
      <c r="S8" s="422"/>
      <c r="T8" s="422"/>
      <c r="U8" s="422"/>
      <c r="V8" s="422"/>
      <c r="W8" s="423"/>
    </row>
    <row r="9" spans="1:23" s="135" customFormat="1" ht="15" customHeight="1" thickBot="1" x14ac:dyDescent="0.25">
      <c r="B9" s="535"/>
      <c r="C9" s="151" t="s">
        <v>34</v>
      </c>
      <c r="D9" s="152"/>
      <c r="E9" s="153"/>
      <c r="F9" s="424"/>
      <c r="G9" s="424"/>
      <c r="H9" s="424"/>
      <c r="I9" s="424"/>
      <c r="J9" s="424"/>
      <c r="K9" s="424"/>
      <c r="L9" s="424"/>
      <c r="M9" s="424"/>
      <c r="N9" s="424"/>
      <c r="O9" s="424"/>
      <c r="P9" s="424"/>
      <c r="Q9" s="424"/>
      <c r="R9" s="424"/>
      <c r="S9" s="424"/>
      <c r="T9" s="424"/>
      <c r="U9" s="424"/>
      <c r="V9" s="424"/>
      <c r="W9" s="425"/>
    </row>
    <row r="10" spans="1:23" s="121" customFormat="1" ht="30" customHeight="1" thickBot="1" x14ac:dyDescent="0.25">
      <c r="B10" s="533" t="s">
        <v>0</v>
      </c>
      <c r="C10" s="137" t="s">
        <v>234</v>
      </c>
      <c r="D10" s="138" t="s">
        <v>86</v>
      </c>
      <c r="E10" s="139">
        <v>1</v>
      </c>
      <c r="F10" s="529">
        <v>55</v>
      </c>
      <c r="G10" s="530"/>
      <c r="H10" s="530"/>
      <c r="I10" s="530"/>
      <c r="J10" s="530"/>
      <c r="K10" s="530"/>
      <c r="L10" s="530"/>
      <c r="M10" s="530"/>
      <c r="N10" s="530"/>
      <c r="O10" s="530"/>
      <c r="P10" s="530"/>
      <c r="Q10" s="530"/>
      <c r="R10" s="530"/>
      <c r="S10" s="530"/>
      <c r="T10" s="530"/>
      <c r="U10" s="530"/>
      <c r="V10" s="530"/>
      <c r="W10" s="565"/>
    </row>
    <row r="11" spans="1:23" s="135" customFormat="1" ht="12.75" customHeight="1" thickTop="1" x14ac:dyDescent="0.2">
      <c r="B11" s="534"/>
      <c r="C11" s="144" t="s">
        <v>24</v>
      </c>
      <c r="D11" s="145"/>
      <c r="E11" s="155"/>
      <c r="F11" s="444"/>
      <c r="G11" s="444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5"/>
    </row>
    <row r="12" spans="1:23" s="135" customFormat="1" ht="30" customHeight="1" x14ac:dyDescent="0.2">
      <c r="B12" s="534"/>
      <c r="C12" s="150" t="s">
        <v>44</v>
      </c>
      <c r="D12" s="145"/>
      <c r="E12" s="155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422"/>
      <c r="Q12" s="422"/>
      <c r="R12" s="422"/>
      <c r="S12" s="422"/>
      <c r="T12" s="422"/>
      <c r="U12" s="422"/>
      <c r="V12" s="422"/>
      <c r="W12" s="423"/>
    </row>
    <row r="13" spans="1:23" s="135" customFormat="1" ht="15" customHeight="1" thickBot="1" x14ac:dyDescent="0.25">
      <c r="B13" s="535"/>
      <c r="C13" s="151" t="s">
        <v>26</v>
      </c>
      <c r="D13" s="152"/>
      <c r="E13" s="156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  <c r="S13" s="424"/>
      <c r="T13" s="424"/>
      <c r="U13" s="424"/>
      <c r="V13" s="424"/>
      <c r="W13" s="425"/>
    </row>
    <row r="14" spans="1:23" s="157" customFormat="1" ht="30" customHeight="1" thickBot="1" x14ac:dyDescent="0.25">
      <c r="B14" s="158" t="s">
        <v>8</v>
      </c>
      <c r="C14" s="137" t="s">
        <v>235</v>
      </c>
      <c r="D14" s="138" t="s">
        <v>126</v>
      </c>
      <c r="E14" s="139"/>
      <c r="F14" s="616" t="s">
        <v>140</v>
      </c>
      <c r="G14" s="617"/>
      <c r="H14" s="617"/>
      <c r="I14" s="617"/>
      <c r="J14" s="617"/>
      <c r="K14" s="617"/>
      <c r="L14" s="617"/>
      <c r="M14" s="617"/>
      <c r="N14" s="617"/>
      <c r="O14" s="617"/>
      <c r="P14" s="617"/>
      <c r="Q14" s="617"/>
      <c r="R14" s="617"/>
      <c r="S14" s="617"/>
      <c r="T14" s="617"/>
      <c r="U14" s="617"/>
      <c r="V14" s="617"/>
      <c r="W14" s="618"/>
    </row>
    <row r="15" spans="1:23" s="121" customFormat="1" ht="20.100000000000001" customHeight="1" thickTop="1" x14ac:dyDescent="0.2">
      <c r="B15" s="159" t="s">
        <v>55</v>
      </c>
      <c r="C15" s="160" t="s">
        <v>13</v>
      </c>
      <c r="D15" s="161" t="s">
        <v>127</v>
      </c>
      <c r="E15" s="308">
        <v>1</v>
      </c>
      <c r="F15" s="588">
        <v>15</v>
      </c>
      <c r="G15" s="589"/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90"/>
    </row>
    <row r="16" spans="1:23" s="121" customFormat="1" ht="20.100000000000001" customHeight="1" x14ac:dyDescent="0.2">
      <c r="B16" s="159" t="s">
        <v>56</v>
      </c>
      <c r="C16" s="160" t="s">
        <v>71</v>
      </c>
      <c r="D16" s="162" t="s">
        <v>127</v>
      </c>
      <c r="E16" s="309">
        <v>1</v>
      </c>
      <c r="F16" s="585">
        <v>12</v>
      </c>
      <c r="G16" s="586"/>
      <c r="H16" s="586"/>
      <c r="I16" s="586"/>
      <c r="J16" s="586"/>
      <c r="K16" s="586"/>
      <c r="L16" s="586"/>
      <c r="M16" s="586"/>
      <c r="N16" s="586"/>
      <c r="O16" s="586"/>
      <c r="P16" s="586"/>
      <c r="Q16" s="586"/>
      <c r="R16" s="586"/>
      <c r="S16" s="586"/>
      <c r="T16" s="586"/>
      <c r="U16" s="586"/>
      <c r="V16" s="586"/>
      <c r="W16" s="587"/>
    </row>
    <row r="17" spans="1:23" s="121" customFormat="1" ht="20.100000000000001" customHeight="1" x14ac:dyDescent="0.2">
      <c r="B17" s="159" t="s">
        <v>57</v>
      </c>
      <c r="C17" s="160" t="s">
        <v>87</v>
      </c>
      <c r="D17" s="162" t="s">
        <v>138</v>
      </c>
      <c r="E17" s="309">
        <v>1</v>
      </c>
      <c r="F17" s="573">
        <v>15</v>
      </c>
      <c r="G17" s="574"/>
      <c r="H17" s="574"/>
      <c r="I17" s="574"/>
      <c r="J17" s="574"/>
      <c r="K17" s="574"/>
      <c r="L17" s="574"/>
      <c r="M17" s="574"/>
      <c r="N17" s="574"/>
      <c r="O17" s="574"/>
      <c r="P17" s="574"/>
      <c r="Q17" s="574"/>
      <c r="R17" s="574"/>
      <c r="S17" s="574"/>
      <c r="T17" s="574"/>
      <c r="U17" s="574"/>
      <c r="V17" s="574"/>
      <c r="W17" s="575"/>
    </row>
    <row r="18" spans="1:23" s="121" customFormat="1" ht="20.100000000000001" customHeight="1" x14ac:dyDescent="0.2">
      <c r="B18" s="159" t="s">
        <v>58</v>
      </c>
      <c r="C18" s="163" t="s">
        <v>14</v>
      </c>
      <c r="D18" s="162" t="s">
        <v>267</v>
      </c>
      <c r="E18" s="309">
        <v>1</v>
      </c>
      <c r="F18" s="573">
        <v>2</v>
      </c>
      <c r="G18" s="574"/>
      <c r="H18" s="574"/>
      <c r="I18" s="574"/>
      <c r="J18" s="574"/>
      <c r="K18" s="574"/>
      <c r="L18" s="574"/>
      <c r="M18" s="574"/>
      <c r="N18" s="574"/>
      <c r="O18" s="574"/>
      <c r="P18" s="574"/>
      <c r="Q18" s="574"/>
      <c r="R18" s="574"/>
      <c r="S18" s="574"/>
      <c r="T18" s="574"/>
      <c r="U18" s="574"/>
      <c r="V18" s="574"/>
      <c r="W18" s="575"/>
    </row>
    <row r="19" spans="1:23" s="121" customFormat="1" ht="20.100000000000001" customHeight="1" x14ac:dyDescent="0.2">
      <c r="B19" s="159" t="s">
        <v>59</v>
      </c>
      <c r="C19" s="160" t="s">
        <v>15</v>
      </c>
      <c r="D19" s="162" t="s">
        <v>138</v>
      </c>
      <c r="E19" s="309">
        <v>1</v>
      </c>
      <c r="F19" s="573">
        <v>5</v>
      </c>
      <c r="G19" s="574"/>
      <c r="H19" s="574"/>
      <c r="I19" s="574"/>
      <c r="J19" s="574"/>
      <c r="K19" s="574"/>
      <c r="L19" s="574"/>
      <c r="M19" s="574"/>
      <c r="N19" s="574"/>
      <c r="O19" s="574"/>
      <c r="P19" s="574"/>
      <c r="Q19" s="574"/>
      <c r="R19" s="574"/>
      <c r="S19" s="574"/>
      <c r="T19" s="574"/>
      <c r="U19" s="574"/>
      <c r="V19" s="574"/>
      <c r="W19" s="575"/>
    </row>
    <row r="20" spans="1:23" s="121" customFormat="1" ht="20.100000000000001" customHeight="1" x14ac:dyDescent="0.2">
      <c r="B20" s="159" t="s">
        <v>60</v>
      </c>
      <c r="C20" s="160" t="s">
        <v>32</v>
      </c>
      <c r="D20" s="162" t="s">
        <v>119</v>
      </c>
      <c r="E20" s="309">
        <v>1</v>
      </c>
      <c r="F20" s="573">
        <v>3</v>
      </c>
      <c r="G20" s="574"/>
      <c r="H20" s="574"/>
      <c r="I20" s="574"/>
      <c r="J20" s="574"/>
      <c r="K20" s="574"/>
      <c r="L20" s="574"/>
      <c r="M20" s="574"/>
      <c r="N20" s="574"/>
      <c r="O20" s="574"/>
      <c r="P20" s="574"/>
      <c r="Q20" s="574"/>
      <c r="R20" s="574"/>
      <c r="S20" s="574"/>
      <c r="T20" s="574"/>
      <c r="U20" s="574"/>
      <c r="V20" s="574"/>
      <c r="W20" s="575"/>
    </row>
    <row r="21" spans="1:23" s="121" customFormat="1" ht="20.100000000000001" customHeight="1" x14ac:dyDescent="0.2">
      <c r="B21" s="159" t="s">
        <v>61</v>
      </c>
      <c r="C21" s="160" t="s">
        <v>31</v>
      </c>
      <c r="D21" s="162" t="s">
        <v>119</v>
      </c>
      <c r="E21" s="309">
        <v>1</v>
      </c>
      <c r="F21" s="573">
        <v>4</v>
      </c>
      <c r="G21" s="574"/>
      <c r="H21" s="574"/>
      <c r="I21" s="574"/>
      <c r="J21" s="574"/>
      <c r="K21" s="574"/>
      <c r="L21" s="574"/>
      <c r="M21" s="574"/>
      <c r="N21" s="574"/>
      <c r="O21" s="574"/>
      <c r="P21" s="574"/>
      <c r="Q21" s="574"/>
      <c r="R21" s="574"/>
      <c r="S21" s="574"/>
      <c r="T21" s="574"/>
      <c r="U21" s="574"/>
      <c r="V21" s="574"/>
      <c r="W21" s="575"/>
    </row>
    <row r="22" spans="1:23" s="121" customFormat="1" ht="20.100000000000001" customHeight="1" x14ac:dyDescent="0.2">
      <c r="B22" s="159" t="s">
        <v>62</v>
      </c>
      <c r="C22" s="160" t="s">
        <v>16</v>
      </c>
      <c r="D22" s="162" t="s">
        <v>127</v>
      </c>
      <c r="E22" s="309">
        <v>1</v>
      </c>
      <c r="F22" s="573">
        <v>10</v>
      </c>
      <c r="G22" s="574"/>
      <c r="H22" s="574"/>
      <c r="I22" s="574"/>
      <c r="J22" s="574"/>
      <c r="K22" s="574"/>
      <c r="L22" s="574"/>
      <c r="M22" s="574"/>
      <c r="N22" s="574"/>
      <c r="O22" s="574"/>
      <c r="P22" s="574"/>
      <c r="Q22" s="574"/>
      <c r="R22" s="574"/>
      <c r="S22" s="574"/>
      <c r="T22" s="574"/>
      <c r="U22" s="574"/>
      <c r="V22" s="574"/>
      <c r="W22" s="575"/>
    </row>
    <row r="23" spans="1:23" s="121" customFormat="1" ht="20.100000000000001" customHeight="1" x14ac:dyDescent="0.2">
      <c r="B23" s="159" t="s">
        <v>74</v>
      </c>
      <c r="C23" s="160" t="s">
        <v>17</v>
      </c>
      <c r="D23" s="162" t="s">
        <v>138</v>
      </c>
      <c r="E23" s="309">
        <v>1</v>
      </c>
      <c r="F23" s="573">
        <v>8</v>
      </c>
      <c r="G23" s="574"/>
      <c r="H23" s="574"/>
      <c r="I23" s="574"/>
      <c r="J23" s="574"/>
      <c r="K23" s="574"/>
      <c r="L23" s="574"/>
      <c r="M23" s="574"/>
      <c r="N23" s="574"/>
      <c r="O23" s="574"/>
      <c r="P23" s="574"/>
      <c r="Q23" s="574"/>
      <c r="R23" s="574"/>
      <c r="S23" s="574"/>
      <c r="T23" s="574"/>
      <c r="U23" s="574"/>
      <c r="V23" s="574"/>
      <c r="W23" s="575"/>
    </row>
    <row r="24" spans="1:23" s="121" customFormat="1" ht="20.100000000000001" customHeight="1" x14ac:dyDescent="0.2">
      <c r="B24" s="159" t="s">
        <v>75</v>
      </c>
      <c r="C24" s="160" t="s">
        <v>88</v>
      </c>
      <c r="D24" s="162" t="s">
        <v>267</v>
      </c>
      <c r="E24" s="310">
        <v>1</v>
      </c>
      <c r="F24" s="573">
        <v>5</v>
      </c>
      <c r="G24" s="574"/>
      <c r="H24" s="574"/>
      <c r="I24" s="574"/>
      <c r="J24" s="574"/>
      <c r="K24" s="574"/>
      <c r="L24" s="574"/>
      <c r="M24" s="574"/>
      <c r="N24" s="574"/>
      <c r="O24" s="574"/>
      <c r="P24" s="574"/>
      <c r="Q24" s="574"/>
      <c r="R24" s="574"/>
      <c r="S24" s="574"/>
      <c r="T24" s="574"/>
      <c r="U24" s="574"/>
      <c r="V24" s="574"/>
      <c r="W24" s="575"/>
    </row>
    <row r="25" spans="1:23" s="121" customFormat="1" ht="20.100000000000001" customHeight="1" x14ac:dyDescent="0.2">
      <c r="B25" s="164" t="s">
        <v>89</v>
      </c>
      <c r="C25" s="165" t="s">
        <v>231</v>
      </c>
      <c r="D25" s="162" t="s">
        <v>267</v>
      </c>
      <c r="E25" s="309">
        <v>1</v>
      </c>
      <c r="F25" s="573">
        <v>3</v>
      </c>
      <c r="G25" s="574"/>
      <c r="H25" s="574"/>
      <c r="I25" s="574"/>
      <c r="J25" s="574"/>
      <c r="K25" s="574"/>
      <c r="L25" s="574"/>
      <c r="M25" s="574"/>
      <c r="N25" s="574"/>
      <c r="O25" s="574"/>
      <c r="P25" s="574"/>
      <c r="Q25" s="574"/>
      <c r="R25" s="574"/>
      <c r="S25" s="574"/>
      <c r="T25" s="574"/>
      <c r="U25" s="574"/>
      <c r="V25" s="574"/>
      <c r="W25" s="575"/>
    </row>
    <row r="26" spans="1:23" s="121" customFormat="1" ht="20.100000000000001" customHeight="1" thickBot="1" x14ac:dyDescent="0.25">
      <c r="B26" s="166" t="s">
        <v>90</v>
      </c>
      <c r="C26" s="167" t="s">
        <v>52</v>
      </c>
      <c r="D26" s="280" t="s">
        <v>138</v>
      </c>
      <c r="E26" s="311">
        <v>1</v>
      </c>
      <c r="F26" s="580">
        <v>5</v>
      </c>
      <c r="G26" s="581"/>
      <c r="H26" s="581"/>
      <c r="I26" s="581"/>
      <c r="J26" s="581"/>
      <c r="K26" s="581"/>
      <c r="L26" s="581"/>
      <c r="M26" s="581"/>
      <c r="N26" s="581"/>
      <c r="O26" s="581"/>
      <c r="P26" s="581"/>
      <c r="Q26" s="581"/>
      <c r="R26" s="581"/>
      <c r="S26" s="581"/>
      <c r="T26" s="581"/>
      <c r="U26" s="581"/>
      <c r="V26" s="581"/>
      <c r="W26" s="582"/>
    </row>
    <row r="27" spans="1:23" s="157" customFormat="1" ht="30" customHeight="1" thickBot="1" x14ac:dyDescent="0.25">
      <c r="A27" s="168"/>
      <c r="B27" s="158" t="s">
        <v>1</v>
      </c>
      <c r="C27" s="137" t="s">
        <v>236</v>
      </c>
      <c r="D27" s="215" t="s">
        <v>126</v>
      </c>
      <c r="E27" s="198"/>
      <c r="F27" s="616" t="s">
        <v>140</v>
      </c>
      <c r="G27" s="617"/>
      <c r="H27" s="617"/>
      <c r="I27" s="617"/>
      <c r="J27" s="617"/>
      <c r="K27" s="617"/>
      <c r="L27" s="617"/>
      <c r="M27" s="617"/>
      <c r="N27" s="617"/>
      <c r="O27" s="617"/>
      <c r="P27" s="617"/>
      <c r="Q27" s="617"/>
      <c r="R27" s="617"/>
      <c r="S27" s="617"/>
      <c r="T27" s="617"/>
      <c r="U27" s="617"/>
      <c r="V27" s="617"/>
      <c r="W27" s="618"/>
    </row>
    <row r="28" spans="1:23" s="121" customFormat="1" ht="20.100000000000001" customHeight="1" thickTop="1" x14ac:dyDescent="0.2">
      <c r="A28" s="169"/>
      <c r="B28" s="159" t="s">
        <v>91</v>
      </c>
      <c r="C28" s="160" t="s">
        <v>92</v>
      </c>
      <c r="D28" s="162" t="s">
        <v>127</v>
      </c>
      <c r="E28" s="308">
        <v>1</v>
      </c>
      <c r="F28" s="639">
        <v>90</v>
      </c>
      <c r="G28" s="640"/>
      <c r="H28" s="640"/>
      <c r="I28" s="640"/>
      <c r="J28" s="640"/>
      <c r="K28" s="640"/>
      <c r="L28" s="640"/>
      <c r="M28" s="640"/>
      <c r="N28" s="640"/>
      <c r="O28" s="640"/>
      <c r="P28" s="640"/>
      <c r="Q28" s="640"/>
      <c r="R28" s="640"/>
      <c r="S28" s="640"/>
      <c r="T28" s="640"/>
      <c r="U28" s="640"/>
      <c r="V28" s="640"/>
      <c r="W28" s="641"/>
    </row>
    <row r="29" spans="1:23" s="121" customFormat="1" ht="20.100000000000001" customHeight="1" x14ac:dyDescent="0.2">
      <c r="A29" s="169"/>
      <c r="B29" s="171" t="s">
        <v>93</v>
      </c>
      <c r="C29" s="165" t="s">
        <v>94</v>
      </c>
      <c r="D29" s="162" t="s">
        <v>138</v>
      </c>
      <c r="E29" s="309">
        <v>1</v>
      </c>
      <c r="F29" s="585">
        <v>80</v>
      </c>
      <c r="G29" s="586"/>
      <c r="H29" s="586"/>
      <c r="I29" s="586"/>
      <c r="J29" s="586"/>
      <c r="K29" s="586"/>
      <c r="L29" s="586"/>
      <c r="M29" s="586"/>
      <c r="N29" s="586"/>
      <c r="O29" s="586"/>
      <c r="P29" s="586"/>
      <c r="Q29" s="586"/>
      <c r="R29" s="586"/>
      <c r="S29" s="586"/>
      <c r="T29" s="586"/>
      <c r="U29" s="586"/>
      <c r="V29" s="586"/>
      <c r="W29" s="587"/>
    </row>
    <row r="30" spans="1:23" s="121" customFormat="1" ht="20.100000000000001" customHeight="1" x14ac:dyDescent="0.2">
      <c r="A30" s="169"/>
      <c r="B30" s="171" t="s">
        <v>95</v>
      </c>
      <c r="C30" s="165" t="s">
        <v>96</v>
      </c>
      <c r="D30" s="162" t="s">
        <v>267</v>
      </c>
      <c r="E30" s="309">
        <v>1</v>
      </c>
      <c r="F30" s="585">
        <v>60</v>
      </c>
      <c r="G30" s="586"/>
      <c r="H30" s="586"/>
      <c r="I30" s="586"/>
      <c r="J30" s="586"/>
      <c r="K30" s="586"/>
      <c r="L30" s="586"/>
      <c r="M30" s="586"/>
      <c r="N30" s="586"/>
      <c r="O30" s="586"/>
      <c r="P30" s="586"/>
      <c r="Q30" s="586"/>
      <c r="R30" s="586"/>
      <c r="S30" s="586"/>
      <c r="T30" s="586"/>
      <c r="U30" s="586"/>
      <c r="V30" s="586"/>
      <c r="W30" s="587"/>
    </row>
    <row r="31" spans="1:23" s="121" customFormat="1" ht="20.100000000000001" customHeight="1" x14ac:dyDescent="0.2">
      <c r="A31" s="169"/>
      <c r="B31" s="171" t="s">
        <v>63</v>
      </c>
      <c r="C31" s="165" t="s">
        <v>70</v>
      </c>
      <c r="D31" s="162" t="s">
        <v>267</v>
      </c>
      <c r="E31" s="309">
        <v>1</v>
      </c>
      <c r="F31" s="585">
        <v>45</v>
      </c>
      <c r="G31" s="586"/>
      <c r="H31" s="586"/>
      <c r="I31" s="586"/>
      <c r="J31" s="586"/>
      <c r="K31" s="586"/>
      <c r="L31" s="586"/>
      <c r="M31" s="586"/>
      <c r="N31" s="586"/>
      <c r="O31" s="586"/>
      <c r="P31" s="586"/>
      <c r="Q31" s="586"/>
      <c r="R31" s="586"/>
      <c r="S31" s="586"/>
      <c r="T31" s="586"/>
      <c r="U31" s="586"/>
      <c r="V31" s="586"/>
      <c r="W31" s="587"/>
    </row>
    <row r="32" spans="1:23" s="121" customFormat="1" ht="20.100000000000001" customHeight="1" x14ac:dyDescent="0.2">
      <c r="A32" s="169"/>
      <c r="B32" s="171" t="s">
        <v>64</v>
      </c>
      <c r="C32" s="165" t="s">
        <v>97</v>
      </c>
      <c r="D32" s="162" t="s">
        <v>138</v>
      </c>
      <c r="E32" s="309">
        <v>1</v>
      </c>
      <c r="F32" s="585">
        <v>45</v>
      </c>
      <c r="G32" s="586"/>
      <c r="H32" s="586"/>
      <c r="I32" s="586"/>
      <c r="J32" s="586"/>
      <c r="K32" s="586"/>
      <c r="L32" s="586"/>
      <c r="M32" s="586"/>
      <c r="N32" s="586"/>
      <c r="O32" s="586"/>
      <c r="P32" s="586"/>
      <c r="Q32" s="586"/>
      <c r="R32" s="586"/>
      <c r="S32" s="586"/>
      <c r="T32" s="586"/>
      <c r="U32" s="586"/>
      <c r="V32" s="586"/>
      <c r="W32" s="587"/>
    </row>
    <row r="33" spans="1:23" s="121" customFormat="1" ht="20.100000000000001" customHeight="1" x14ac:dyDescent="0.2">
      <c r="A33" s="169"/>
      <c r="B33" s="171" t="s">
        <v>98</v>
      </c>
      <c r="C33" s="172" t="s">
        <v>48</v>
      </c>
      <c r="D33" s="162" t="s">
        <v>267</v>
      </c>
      <c r="E33" s="309">
        <v>1</v>
      </c>
      <c r="F33" s="585">
        <v>15</v>
      </c>
      <c r="G33" s="586"/>
      <c r="H33" s="586"/>
      <c r="I33" s="586"/>
      <c r="J33" s="586"/>
      <c r="K33" s="586"/>
      <c r="L33" s="586"/>
      <c r="M33" s="586"/>
      <c r="N33" s="586"/>
      <c r="O33" s="586"/>
      <c r="P33" s="586"/>
      <c r="Q33" s="586"/>
      <c r="R33" s="586"/>
      <c r="S33" s="586"/>
      <c r="T33" s="586"/>
      <c r="U33" s="586"/>
      <c r="V33" s="586"/>
      <c r="W33" s="587"/>
    </row>
    <row r="34" spans="1:23" s="121" customFormat="1" ht="20.100000000000001" customHeight="1" x14ac:dyDescent="0.2">
      <c r="A34" s="169"/>
      <c r="B34" s="171" t="s">
        <v>99</v>
      </c>
      <c r="C34" s="172" t="s">
        <v>49</v>
      </c>
      <c r="D34" s="162" t="s">
        <v>267</v>
      </c>
      <c r="E34" s="309">
        <v>1</v>
      </c>
      <c r="F34" s="585">
        <v>12</v>
      </c>
      <c r="G34" s="586"/>
      <c r="H34" s="586"/>
      <c r="I34" s="586"/>
      <c r="J34" s="586"/>
      <c r="K34" s="586"/>
      <c r="L34" s="586"/>
      <c r="M34" s="586"/>
      <c r="N34" s="586"/>
      <c r="O34" s="586"/>
      <c r="P34" s="586"/>
      <c r="Q34" s="586"/>
      <c r="R34" s="586"/>
      <c r="S34" s="586"/>
      <c r="T34" s="586"/>
      <c r="U34" s="586"/>
      <c r="V34" s="586"/>
      <c r="W34" s="587"/>
    </row>
    <row r="35" spans="1:23" s="121" customFormat="1" ht="20.100000000000001" customHeight="1" x14ac:dyDescent="0.2">
      <c r="A35" s="169"/>
      <c r="B35" s="171" t="s">
        <v>100</v>
      </c>
      <c r="C35" s="165" t="s">
        <v>36</v>
      </c>
      <c r="D35" s="162" t="s">
        <v>138</v>
      </c>
      <c r="E35" s="309">
        <v>1</v>
      </c>
      <c r="F35" s="585">
        <v>20</v>
      </c>
      <c r="G35" s="586"/>
      <c r="H35" s="586"/>
      <c r="I35" s="586"/>
      <c r="J35" s="586"/>
      <c r="K35" s="586"/>
      <c r="L35" s="586"/>
      <c r="M35" s="586"/>
      <c r="N35" s="586"/>
      <c r="O35" s="586"/>
      <c r="P35" s="586"/>
      <c r="Q35" s="586"/>
      <c r="R35" s="586"/>
      <c r="S35" s="586"/>
      <c r="T35" s="586"/>
      <c r="U35" s="586"/>
      <c r="V35" s="586"/>
      <c r="W35" s="587"/>
    </row>
    <row r="36" spans="1:23" s="121" customFormat="1" ht="30" customHeight="1" x14ac:dyDescent="0.2">
      <c r="A36" s="169"/>
      <c r="B36" s="171" t="s">
        <v>101</v>
      </c>
      <c r="C36" s="165" t="s">
        <v>42</v>
      </c>
      <c r="D36" s="162" t="s">
        <v>267</v>
      </c>
      <c r="E36" s="309">
        <v>1</v>
      </c>
      <c r="F36" s="585">
        <v>25</v>
      </c>
      <c r="G36" s="586"/>
      <c r="H36" s="586"/>
      <c r="I36" s="586"/>
      <c r="J36" s="586"/>
      <c r="K36" s="586"/>
      <c r="L36" s="586"/>
      <c r="M36" s="586"/>
      <c r="N36" s="586"/>
      <c r="O36" s="586"/>
      <c r="P36" s="586"/>
      <c r="Q36" s="586"/>
      <c r="R36" s="586"/>
      <c r="S36" s="586"/>
      <c r="T36" s="586"/>
      <c r="U36" s="586"/>
      <c r="V36" s="586"/>
      <c r="W36" s="587"/>
    </row>
    <row r="37" spans="1:23" s="121" customFormat="1" ht="30" customHeight="1" x14ac:dyDescent="0.2">
      <c r="A37" s="169"/>
      <c r="B37" s="171" t="s">
        <v>102</v>
      </c>
      <c r="C37" s="165" t="s">
        <v>41</v>
      </c>
      <c r="D37" s="162" t="s">
        <v>119</v>
      </c>
      <c r="E37" s="309">
        <v>1</v>
      </c>
      <c r="F37" s="585">
        <v>10</v>
      </c>
      <c r="G37" s="586"/>
      <c r="H37" s="586"/>
      <c r="I37" s="586"/>
      <c r="J37" s="586"/>
      <c r="K37" s="586"/>
      <c r="L37" s="586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7"/>
    </row>
    <row r="38" spans="1:23" s="121" customFormat="1" ht="30" customHeight="1" x14ac:dyDescent="0.2">
      <c r="A38" s="169"/>
      <c r="B38" s="171" t="s">
        <v>103</v>
      </c>
      <c r="C38" s="165" t="s">
        <v>35</v>
      </c>
      <c r="D38" s="162" t="s">
        <v>119</v>
      </c>
      <c r="E38" s="309">
        <v>1</v>
      </c>
      <c r="F38" s="585">
        <v>25</v>
      </c>
      <c r="G38" s="586"/>
      <c r="H38" s="586"/>
      <c r="I38" s="586"/>
      <c r="J38" s="586"/>
      <c r="K38" s="586"/>
      <c r="L38" s="586"/>
      <c r="M38" s="586"/>
      <c r="N38" s="586"/>
      <c r="O38" s="586"/>
      <c r="P38" s="586"/>
      <c r="Q38" s="586"/>
      <c r="R38" s="586"/>
      <c r="S38" s="586"/>
      <c r="T38" s="586"/>
      <c r="U38" s="586"/>
      <c r="V38" s="586"/>
      <c r="W38" s="587"/>
    </row>
    <row r="39" spans="1:23" s="121" customFormat="1" ht="20.100000000000001" customHeight="1" x14ac:dyDescent="0.2">
      <c r="A39" s="169"/>
      <c r="B39" s="171" t="s">
        <v>104</v>
      </c>
      <c r="C39" s="165" t="s">
        <v>37</v>
      </c>
      <c r="D39" s="162" t="s">
        <v>119</v>
      </c>
      <c r="E39" s="309">
        <v>1</v>
      </c>
      <c r="F39" s="585">
        <v>15</v>
      </c>
      <c r="G39" s="586"/>
      <c r="H39" s="586"/>
      <c r="I39" s="586"/>
      <c r="J39" s="586"/>
      <c r="K39" s="586"/>
      <c r="L39" s="586"/>
      <c r="M39" s="586"/>
      <c r="N39" s="586"/>
      <c r="O39" s="586"/>
      <c r="P39" s="586"/>
      <c r="Q39" s="586"/>
      <c r="R39" s="586"/>
      <c r="S39" s="586"/>
      <c r="T39" s="586"/>
      <c r="U39" s="586"/>
      <c r="V39" s="586"/>
      <c r="W39" s="587"/>
    </row>
    <row r="40" spans="1:23" s="121" customFormat="1" ht="20.100000000000001" customHeight="1" x14ac:dyDescent="0.2">
      <c r="A40" s="169"/>
      <c r="B40" s="171" t="s">
        <v>105</v>
      </c>
      <c r="C40" s="165" t="s">
        <v>38</v>
      </c>
      <c r="D40" s="162" t="s">
        <v>119</v>
      </c>
      <c r="E40" s="309">
        <v>1</v>
      </c>
      <c r="F40" s="585">
        <v>25</v>
      </c>
      <c r="G40" s="586"/>
      <c r="H40" s="586"/>
      <c r="I40" s="586"/>
      <c r="J40" s="586"/>
      <c r="K40" s="586"/>
      <c r="L40" s="586"/>
      <c r="M40" s="586"/>
      <c r="N40" s="586"/>
      <c r="O40" s="586"/>
      <c r="P40" s="586"/>
      <c r="Q40" s="586"/>
      <c r="R40" s="586"/>
      <c r="S40" s="586"/>
      <c r="T40" s="586"/>
      <c r="U40" s="586"/>
      <c r="V40" s="586"/>
      <c r="W40" s="587"/>
    </row>
    <row r="41" spans="1:23" s="121" customFormat="1" ht="20.100000000000001" customHeight="1" x14ac:dyDescent="0.2">
      <c r="A41" s="169"/>
      <c r="B41" s="171" t="s">
        <v>106</v>
      </c>
      <c r="C41" s="160" t="s">
        <v>39</v>
      </c>
      <c r="D41" s="162" t="s">
        <v>267</v>
      </c>
      <c r="E41" s="309">
        <v>1</v>
      </c>
      <c r="F41" s="585">
        <v>19</v>
      </c>
      <c r="G41" s="586"/>
      <c r="H41" s="586"/>
      <c r="I41" s="586"/>
      <c r="J41" s="586"/>
      <c r="K41" s="586"/>
      <c r="L41" s="586"/>
      <c r="M41" s="586"/>
      <c r="N41" s="586"/>
      <c r="O41" s="586"/>
      <c r="P41" s="586"/>
      <c r="Q41" s="586"/>
      <c r="R41" s="586"/>
      <c r="S41" s="586"/>
      <c r="T41" s="586"/>
      <c r="U41" s="586"/>
      <c r="V41" s="586"/>
      <c r="W41" s="587"/>
    </row>
    <row r="42" spans="1:23" s="121" customFormat="1" ht="20.100000000000001" customHeight="1" x14ac:dyDescent="0.2">
      <c r="A42" s="169"/>
      <c r="B42" s="171" t="s">
        <v>107</v>
      </c>
      <c r="C42" s="160" t="s">
        <v>40</v>
      </c>
      <c r="D42" s="162" t="s">
        <v>138</v>
      </c>
      <c r="E42" s="309">
        <v>1</v>
      </c>
      <c r="F42" s="585">
        <v>40</v>
      </c>
      <c r="G42" s="586"/>
      <c r="H42" s="586"/>
      <c r="I42" s="586"/>
      <c r="J42" s="586"/>
      <c r="K42" s="586"/>
      <c r="L42" s="586"/>
      <c r="M42" s="586"/>
      <c r="N42" s="586"/>
      <c r="O42" s="586"/>
      <c r="P42" s="586"/>
      <c r="Q42" s="586"/>
      <c r="R42" s="586"/>
      <c r="S42" s="586"/>
      <c r="T42" s="586"/>
      <c r="U42" s="586"/>
      <c r="V42" s="586"/>
      <c r="W42" s="587"/>
    </row>
    <row r="43" spans="1:23" s="121" customFormat="1" ht="20.100000000000001" customHeight="1" x14ac:dyDescent="0.2">
      <c r="A43" s="169"/>
      <c r="B43" s="171" t="s">
        <v>108</v>
      </c>
      <c r="C43" s="172" t="s">
        <v>109</v>
      </c>
      <c r="D43" s="162" t="s">
        <v>267</v>
      </c>
      <c r="E43" s="309">
        <v>1</v>
      </c>
      <c r="F43" s="585">
        <v>15</v>
      </c>
      <c r="G43" s="586"/>
      <c r="H43" s="586"/>
      <c r="I43" s="586"/>
      <c r="J43" s="586"/>
      <c r="K43" s="586"/>
      <c r="L43" s="586"/>
      <c r="M43" s="586"/>
      <c r="N43" s="586"/>
      <c r="O43" s="586"/>
      <c r="P43" s="586"/>
      <c r="Q43" s="586"/>
      <c r="R43" s="586"/>
      <c r="S43" s="586"/>
      <c r="T43" s="586"/>
      <c r="U43" s="586"/>
      <c r="V43" s="586"/>
      <c r="W43" s="587"/>
    </row>
    <row r="44" spans="1:23" s="121" customFormat="1" ht="30" customHeight="1" x14ac:dyDescent="0.2">
      <c r="A44" s="169"/>
      <c r="B44" s="171" t="s">
        <v>110</v>
      </c>
      <c r="C44" s="172" t="s">
        <v>111</v>
      </c>
      <c r="D44" s="162" t="s">
        <v>267</v>
      </c>
      <c r="E44" s="309">
        <v>1</v>
      </c>
      <c r="F44" s="585">
        <v>35</v>
      </c>
      <c r="G44" s="586"/>
      <c r="H44" s="586"/>
      <c r="I44" s="586"/>
      <c r="J44" s="586"/>
      <c r="K44" s="586"/>
      <c r="L44" s="586"/>
      <c r="M44" s="586"/>
      <c r="N44" s="586"/>
      <c r="O44" s="586"/>
      <c r="P44" s="586"/>
      <c r="Q44" s="586"/>
      <c r="R44" s="586"/>
      <c r="S44" s="586"/>
      <c r="T44" s="586"/>
      <c r="U44" s="586"/>
      <c r="V44" s="586"/>
      <c r="W44" s="587"/>
    </row>
    <row r="45" spans="1:23" s="121" customFormat="1" ht="20.100000000000001" customHeight="1" x14ac:dyDescent="0.2">
      <c r="A45" s="169"/>
      <c r="B45" s="171" t="s">
        <v>65</v>
      </c>
      <c r="C45" s="165" t="s">
        <v>112</v>
      </c>
      <c r="D45" s="162" t="s">
        <v>138</v>
      </c>
      <c r="E45" s="309">
        <v>1</v>
      </c>
      <c r="F45" s="585">
        <v>15</v>
      </c>
      <c r="G45" s="586"/>
      <c r="H45" s="586"/>
      <c r="I45" s="586"/>
      <c r="J45" s="586"/>
      <c r="K45" s="586"/>
      <c r="L45" s="586"/>
      <c r="M45" s="586"/>
      <c r="N45" s="586"/>
      <c r="O45" s="586"/>
      <c r="P45" s="586"/>
      <c r="Q45" s="586"/>
      <c r="R45" s="586"/>
      <c r="S45" s="586"/>
      <c r="T45" s="586"/>
      <c r="U45" s="586"/>
      <c r="V45" s="586"/>
      <c r="W45" s="587"/>
    </row>
    <row r="46" spans="1:23" s="121" customFormat="1" ht="20.100000000000001" customHeight="1" x14ac:dyDescent="0.2">
      <c r="A46" s="127"/>
      <c r="B46" s="171" t="s">
        <v>66</v>
      </c>
      <c r="C46" s="165" t="s">
        <v>232</v>
      </c>
      <c r="D46" s="162" t="s">
        <v>267</v>
      </c>
      <c r="E46" s="310">
        <v>1</v>
      </c>
      <c r="F46" s="585">
        <v>12</v>
      </c>
      <c r="G46" s="586"/>
      <c r="H46" s="586"/>
      <c r="I46" s="586"/>
      <c r="J46" s="586"/>
      <c r="K46" s="586"/>
      <c r="L46" s="586"/>
      <c r="M46" s="586"/>
      <c r="N46" s="586"/>
      <c r="O46" s="586"/>
      <c r="P46" s="586"/>
      <c r="Q46" s="586"/>
      <c r="R46" s="586"/>
      <c r="S46" s="586"/>
      <c r="T46" s="586"/>
      <c r="U46" s="586"/>
      <c r="V46" s="586"/>
      <c r="W46" s="587"/>
    </row>
    <row r="47" spans="1:23" s="121" customFormat="1" ht="20.100000000000001" customHeight="1" x14ac:dyDescent="0.2">
      <c r="A47" s="127"/>
      <c r="B47" s="171" t="s">
        <v>113</v>
      </c>
      <c r="C47" s="173" t="s">
        <v>47</v>
      </c>
      <c r="D47" s="162" t="s">
        <v>267</v>
      </c>
      <c r="E47" s="310">
        <v>1</v>
      </c>
      <c r="F47" s="585">
        <v>10</v>
      </c>
      <c r="G47" s="586"/>
      <c r="H47" s="586"/>
      <c r="I47" s="586"/>
      <c r="J47" s="586"/>
      <c r="K47" s="586"/>
      <c r="L47" s="586"/>
      <c r="M47" s="586"/>
      <c r="N47" s="586"/>
      <c r="O47" s="586"/>
      <c r="P47" s="586"/>
      <c r="Q47" s="586"/>
      <c r="R47" s="586"/>
      <c r="S47" s="586"/>
      <c r="T47" s="586"/>
      <c r="U47" s="586"/>
      <c r="V47" s="586"/>
      <c r="W47" s="587"/>
    </row>
    <row r="48" spans="1:23" s="121" customFormat="1" ht="20.100000000000001" customHeight="1" thickBot="1" x14ac:dyDescent="0.25">
      <c r="A48" s="127"/>
      <c r="B48" s="171" t="s">
        <v>114</v>
      </c>
      <c r="C48" s="174" t="s">
        <v>46</v>
      </c>
      <c r="D48" s="162" t="s">
        <v>138</v>
      </c>
      <c r="E48" s="312">
        <v>1</v>
      </c>
      <c r="F48" s="570">
        <v>18</v>
      </c>
      <c r="G48" s="571"/>
      <c r="H48" s="571"/>
      <c r="I48" s="571"/>
      <c r="J48" s="571"/>
      <c r="K48" s="571"/>
      <c r="L48" s="571"/>
      <c r="M48" s="571"/>
      <c r="N48" s="571"/>
      <c r="O48" s="571"/>
      <c r="P48" s="571"/>
      <c r="Q48" s="571"/>
      <c r="R48" s="571"/>
      <c r="S48" s="571"/>
      <c r="T48" s="571"/>
      <c r="U48" s="571"/>
      <c r="V48" s="571"/>
      <c r="W48" s="572"/>
    </row>
    <row r="49" spans="1:23" s="121" customFormat="1" ht="30" customHeight="1" thickBot="1" x14ac:dyDescent="0.25">
      <c r="A49" s="127"/>
      <c r="B49" s="158" t="s">
        <v>2</v>
      </c>
      <c r="C49" s="137" t="s">
        <v>141</v>
      </c>
      <c r="D49" s="175" t="s">
        <v>79</v>
      </c>
      <c r="E49" s="176"/>
      <c r="F49" s="616" t="s">
        <v>140</v>
      </c>
      <c r="G49" s="617"/>
      <c r="H49" s="617"/>
      <c r="I49" s="617"/>
      <c r="J49" s="617"/>
      <c r="K49" s="617"/>
      <c r="L49" s="617"/>
      <c r="M49" s="617"/>
      <c r="N49" s="617"/>
      <c r="O49" s="617"/>
      <c r="P49" s="617"/>
      <c r="Q49" s="617"/>
      <c r="R49" s="617"/>
      <c r="S49" s="617"/>
      <c r="T49" s="617"/>
      <c r="U49" s="617"/>
      <c r="V49" s="617"/>
      <c r="W49" s="618"/>
    </row>
    <row r="50" spans="1:23" s="121" customFormat="1" ht="30" customHeight="1" thickTop="1" x14ac:dyDescent="0.2">
      <c r="A50" s="127"/>
      <c r="B50" s="177" t="s">
        <v>120</v>
      </c>
      <c r="C50" s="325" t="s">
        <v>237</v>
      </c>
      <c r="D50" s="178" t="s">
        <v>79</v>
      </c>
      <c r="E50" s="313">
        <v>1</v>
      </c>
      <c r="F50" s="262">
        <v>20</v>
      </c>
      <c r="G50" s="262">
        <v>20</v>
      </c>
      <c r="H50" s="262">
        <v>25</v>
      </c>
      <c r="I50" s="262">
        <v>25</v>
      </c>
      <c r="J50" s="262">
        <v>50</v>
      </c>
      <c r="K50" s="262">
        <v>50</v>
      </c>
      <c r="L50" s="262">
        <v>50</v>
      </c>
      <c r="M50" s="262">
        <v>50</v>
      </c>
      <c r="N50" s="262">
        <v>50</v>
      </c>
      <c r="O50" s="262">
        <v>50</v>
      </c>
      <c r="P50" s="262">
        <v>50</v>
      </c>
      <c r="Q50" s="262">
        <v>50</v>
      </c>
      <c r="R50" s="262">
        <v>50</v>
      </c>
      <c r="S50" s="262">
        <v>50</v>
      </c>
      <c r="T50" s="262">
        <v>50</v>
      </c>
      <c r="U50" s="262">
        <v>50</v>
      </c>
      <c r="V50" s="262">
        <v>50</v>
      </c>
      <c r="W50" s="416">
        <v>50</v>
      </c>
    </row>
    <row r="51" spans="1:23" s="121" customFormat="1" ht="30" customHeight="1" thickBot="1" x14ac:dyDescent="0.25">
      <c r="A51" s="127"/>
      <c r="B51" s="179" t="s">
        <v>266</v>
      </c>
      <c r="C51" s="181" t="s">
        <v>270</v>
      </c>
      <c r="D51" s="178" t="s">
        <v>79</v>
      </c>
      <c r="E51" s="313">
        <v>1</v>
      </c>
      <c r="F51" s="262">
        <v>5</v>
      </c>
      <c r="G51" s="262">
        <v>5</v>
      </c>
      <c r="H51" s="262">
        <v>5</v>
      </c>
      <c r="I51" s="262">
        <v>5</v>
      </c>
      <c r="J51" s="262">
        <v>10</v>
      </c>
      <c r="K51" s="262">
        <v>10</v>
      </c>
      <c r="L51" s="262">
        <v>20</v>
      </c>
      <c r="M51" s="262">
        <v>20</v>
      </c>
      <c r="N51" s="262">
        <v>25</v>
      </c>
      <c r="O51" s="262">
        <v>30</v>
      </c>
      <c r="P51" s="262">
        <v>35</v>
      </c>
      <c r="Q51" s="262">
        <v>35</v>
      </c>
      <c r="R51" s="262">
        <v>40</v>
      </c>
      <c r="S51" s="262">
        <v>50</v>
      </c>
      <c r="T51" s="262">
        <v>60</v>
      </c>
      <c r="U51" s="262">
        <v>65</v>
      </c>
      <c r="V51" s="262">
        <v>70</v>
      </c>
      <c r="W51" s="416">
        <v>80</v>
      </c>
    </row>
    <row r="52" spans="1:23" s="121" customFormat="1" ht="30" customHeight="1" thickTop="1" x14ac:dyDescent="0.2">
      <c r="A52" s="127"/>
      <c r="B52" s="179" t="s">
        <v>258</v>
      </c>
      <c r="C52" s="181" t="s">
        <v>238</v>
      </c>
      <c r="D52" s="178" t="s">
        <v>79</v>
      </c>
      <c r="E52" s="313">
        <v>1</v>
      </c>
      <c r="F52" s="262">
        <v>35</v>
      </c>
      <c r="G52" s="262">
        <v>40</v>
      </c>
      <c r="H52" s="262">
        <v>45</v>
      </c>
      <c r="I52" s="262">
        <v>45</v>
      </c>
      <c r="J52" s="262">
        <v>50</v>
      </c>
      <c r="K52" s="262">
        <v>50</v>
      </c>
      <c r="L52" s="262">
        <v>50</v>
      </c>
      <c r="M52" s="262">
        <v>55</v>
      </c>
      <c r="N52" s="262">
        <v>60</v>
      </c>
      <c r="O52" s="262">
        <v>60</v>
      </c>
      <c r="P52" s="631" t="s">
        <v>140</v>
      </c>
      <c r="Q52" s="632"/>
      <c r="R52" s="632"/>
      <c r="S52" s="632"/>
      <c r="T52" s="632"/>
      <c r="U52" s="632"/>
      <c r="V52" s="632"/>
      <c r="W52" s="633"/>
    </row>
    <row r="53" spans="1:23" s="121" customFormat="1" ht="30" customHeight="1" thickBot="1" x14ac:dyDescent="0.25">
      <c r="A53" s="127"/>
      <c r="B53" s="179" t="s">
        <v>303</v>
      </c>
      <c r="C53" s="488" t="s">
        <v>323</v>
      </c>
      <c r="D53" s="178" t="s">
        <v>79</v>
      </c>
      <c r="E53" s="313">
        <v>1</v>
      </c>
      <c r="F53" s="580">
        <v>100</v>
      </c>
      <c r="G53" s="581"/>
      <c r="H53" s="581"/>
      <c r="I53" s="581"/>
      <c r="J53" s="581"/>
      <c r="K53" s="581"/>
      <c r="L53" s="581"/>
      <c r="M53" s="581"/>
      <c r="N53" s="581"/>
      <c r="O53" s="642"/>
      <c r="P53" s="583" t="s">
        <v>140</v>
      </c>
      <c r="Q53" s="583"/>
      <c r="R53" s="583"/>
      <c r="S53" s="583"/>
      <c r="T53" s="583"/>
      <c r="U53" s="583"/>
      <c r="V53" s="583"/>
      <c r="W53" s="584"/>
    </row>
    <row r="54" spans="1:23" s="121" customFormat="1" ht="30" customHeight="1" thickBot="1" x14ac:dyDescent="0.25">
      <c r="A54" s="127"/>
      <c r="B54" s="533" t="s">
        <v>3</v>
      </c>
      <c r="C54" s="183" t="s">
        <v>284</v>
      </c>
      <c r="D54" s="139" t="s">
        <v>79</v>
      </c>
      <c r="E54" s="139">
        <v>1</v>
      </c>
      <c r="F54" s="263">
        <v>30</v>
      </c>
      <c r="G54" s="263">
        <v>40</v>
      </c>
      <c r="H54" s="263">
        <v>50</v>
      </c>
      <c r="I54" s="263">
        <v>50</v>
      </c>
      <c r="J54" s="263">
        <v>50</v>
      </c>
      <c r="K54" s="263">
        <v>50</v>
      </c>
      <c r="L54" s="263">
        <v>50</v>
      </c>
      <c r="M54" s="263">
        <v>60</v>
      </c>
      <c r="N54" s="263">
        <v>60</v>
      </c>
      <c r="O54" s="414">
        <v>60</v>
      </c>
      <c r="P54" s="263">
        <v>70</v>
      </c>
      <c r="Q54" s="263">
        <v>70</v>
      </c>
      <c r="R54" s="263">
        <v>80</v>
      </c>
      <c r="S54" s="263">
        <v>80</v>
      </c>
      <c r="T54" s="263">
        <v>90</v>
      </c>
      <c r="U54" s="263">
        <v>90</v>
      </c>
      <c r="V54" s="263">
        <v>90</v>
      </c>
      <c r="W54" s="263">
        <v>90</v>
      </c>
    </row>
    <row r="55" spans="1:23" s="121" customFormat="1" ht="19.5" customHeight="1" thickTop="1" x14ac:dyDescent="0.2">
      <c r="A55" s="127"/>
      <c r="B55" s="534"/>
      <c r="C55" s="185" t="s">
        <v>24</v>
      </c>
      <c r="D55" s="186"/>
      <c r="E55" s="187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446"/>
      <c r="T55" s="446"/>
      <c r="U55" s="446"/>
      <c r="V55" s="446"/>
      <c r="W55" s="447"/>
    </row>
    <row r="56" spans="1:23" s="121" customFormat="1" ht="30" customHeight="1" x14ac:dyDescent="0.2">
      <c r="A56" s="127"/>
      <c r="B56" s="534"/>
      <c r="C56" s="150" t="s">
        <v>136</v>
      </c>
      <c r="D56" s="186"/>
      <c r="E56" s="187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446"/>
      <c r="T56" s="446"/>
      <c r="U56" s="446"/>
      <c r="V56" s="446"/>
      <c r="W56" s="447"/>
    </row>
    <row r="57" spans="1:23" s="121" customFormat="1" ht="24.75" thickBot="1" x14ac:dyDescent="0.25">
      <c r="A57" s="127"/>
      <c r="B57" s="535"/>
      <c r="C57" s="150" t="s">
        <v>285</v>
      </c>
      <c r="D57" s="186"/>
      <c r="E57" s="189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446"/>
      <c r="T57" s="446"/>
      <c r="U57" s="446"/>
      <c r="V57" s="446"/>
      <c r="W57" s="447"/>
    </row>
    <row r="58" spans="1:23" s="121" customFormat="1" ht="30" customHeight="1" thickBot="1" x14ac:dyDescent="0.25">
      <c r="A58" s="127"/>
      <c r="B58" s="533" t="s">
        <v>4</v>
      </c>
      <c r="C58" s="137" t="s">
        <v>239</v>
      </c>
      <c r="D58" s="175" t="s">
        <v>79</v>
      </c>
      <c r="E58" s="139">
        <v>1</v>
      </c>
      <c r="F58" s="263">
        <v>22</v>
      </c>
      <c r="G58" s="263">
        <v>32</v>
      </c>
      <c r="H58" s="263">
        <v>42</v>
      </c>
      <c r="I58" s="263">
        <v>50</v>
      </c>
      <c r="J58" s="263">
        <v>50</v>
      </c>
      <c r="K58" s="263">
        <v>50</v>
      </c>
      <c r="L58" s="263">
        <v>50</v>
      </c>
      <c r="M58" s="263">
        <v>62</v>
      </c>
      <c r="N58" s="263">
        <v>77</v>
      </c>
      <c r="O58" s="263">
        <v>77</v>
      </c>
      <c r="P58" s="263">
        <v>77</v>
      </c>
      <c r="Q58" s="263">
        <v>82</v>
      </c>
      <c r="R58" s="263">
        <v>87</v>
      </c>
      <c r="S58" s="263">
        <v>90</v>
      </c>
      <c r="T58" s="263">
        <v>100</v>
      </c>
      <c r="U58" s="263">
        <v>110</v>
      </c>
      <c r="V58" s="263">
        <v>120</v>
      </c>
      <c r="W58" s="263">
        <v>130</v>
      </c>
    </row>
    <row r="59" spans="1:23" s="121" customFormat="1" ht="19.5" customHeight="1" thickTop="1" x14ac:dyDescent="0.2">
      <c r="A59" s="127"/>
      <c r="B59" s="534"/>
      <c r="C59" s="185" t="s">
        <v>24</v>
      </c>
      <c r="D59" s="186"/>
      <c r="E59" s="190"/>
      <c r="F59" s="448"/>
      <c r="G59" s="449"/>
      <c r="H59" s="449"/>
      <c r="I59" s="449"/>
      <c r="J59" s="449"/>
      <c r="K59" s="449"/>
      <c r="L59" s="449"/>
      <c r="M59" s="449"/>
      <c r="N59" s="449"/>
      <c r="O59" s="449"/>
      <c r="P59" s="449"/>
      <c r="Q59" s="449"/>
      <c r="R59" s="449"/>
      <c r="S59" s="450"/>
      <c r="T59" s="446"/>
      <c r="U59" s="446"/>
      <c r="V59" s="446"/>
      <c r="W59" s="447"/>
    </row>
    <row r="60" spans="1:23" s="121" customFormat="1" ht="19.5" customHeight="1" thickBot="1" x14ac:dyDescent="0.25">
      <c r="A60" s="127"/>
      <c r="B60" s="535"/>
      <c r="C60" s="150" t="s">
        <v>280</v>
      </c>
      <c r="D60" s="193"/>
      <c r="E60" s="189"/>
      <c r="F60" s="194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451"/>
      <c r="T60" s="451"/>
      <c r="U60" s="451"/>
      <c r="V60" s="451"/>
      <c r="W60" s="452"/>
    </row>
    <row r="61" spans="1:23" s="121" customFormat="1" ht="30" customHeight="1" thickBot="1" x14ac:dyDescent="0.25">
      <c r="A61" s="127"/>
      <c r="B61" s="533" t="s">
        <v>5</v>
      </c>
      <c r="C61" s="137" t="s">
        <v>240</v>
      </c>
      <c r="D61" s="138" t="s">
        <v>86</v>
      </c>
      <c r="E61" s="139">
        <v>1</v>
      </c>
      <c r="F61" s="529">
        <v>95</v>
      </c>
      <c r="G61" s="530"/>
      <c r="H61" s="530"/>
      <c r="I61" s="530"/>
      <c r="J61" s="530"/>
      <c r="K61" s="530"/>
      <c r="L61" s="530"/>
      <c r="M61" s="530"/>
      <c r="N61" s="530"/>
      <c r="O61" s="530"/>
      <c r="P61" s="530"/>
      <c r="Q61" s="530"/>
      <c r="R61" s="530"/>
      <c r="S61" s="530"/>
      <c r="T61" s="530"/>
      <c r="U61" s="530"/>
      <c r="V61" s="530"/>
      <c r="W61" s="565"/>
    </row>
    <row r="62" spans="1:23" s="121" customFormat="1" ht="19.5" customHeight="1" thickTop="1" x14ac:dyDescent="0.2">
      <c r="A62" s="127"/>
      <c r="B62" s="534"/>
      <c r="C62" s="196" t="s">
        <v>24</v>
      </c>
      <c r="D62" s="197"/>
      <c r="E62" s="155"/>
      <c r="F62" s="449"/>
      <c r="G62" s="449"/>
      <c r="H62" s="188"/>
      <c r="I62" s="449"/>
      <c r="J62" s="449"/>
      <c r="K62" s="449"/>
      <c r="L62" s="449"/>
      <c r="M62" s="449"/>
      <c r="N62" s="449"/>
      <c r="O62" s="188"/>
      <c r="P62" s="449"/>
      <c r="Q62" s="449"/>
      <c r="R62" s="449"/>
      <c r="S62" s="450"/>
      <c r="T62" s="450"/>
      <c r="U62" s="450"/>
      <c r="V62" s="450"/>
      <c r="W62" s="453"/>
    </row>
    <row r="63" spans="1:23" s="121" customFormat="1" ht="19.5" customHeight="1" thickBot="1" x14ac:dyDescent="0.25">
      <c r="A63" s="127"/>
      <c r="B63" s="535"/>
      <c r="C63" s="150" t="s">
        <v>160</v>
      </c>
      <c r="D63" s="197"/>
      <c r="E63" s="156"/>
      <c r="F63" s="194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451"/>
      <c r="T63" s="451"/>
      <c r="U63" s="451"/>
      <c r="V63" s="451"/>
      <c r="W63" s="452"/>
    </row>
    <row r="64" spans="1:23" s="121" customFormat="1" ht="30" customHeight="1" thickBot="1" x14ac:dyDescent="0.25">
      <c r="A64" s="127"/>
      <c r="B64" s="533" t="s">
        <v>6</v>
      </c>
      <c r="C64" s="137" t="s">
        <v>274</v>
      </c>
      <c r="D64" s="138" t="s">
        <v>79</v>
      </c>
      <c r="E64" s="198">
        <v>1</v>
      </c>
      <c r="F64" s="529">
        <v>25</v>
      </c>
      <c r="G64" s="530"/>
      <c r="H64" s="530"/>
      <c r="I64" s="530"/>
      <c r="J64" s="530"/>
      <c r="K64" s="530"/>
      <c r="L64" s="530"/>
      <c r="M64" s="530"/>
      <c r="N64" s="530"/>
      <c r="O64" s="530"/>
      <c r="P64" s="530"/>
      <c r="Q64" s="530"/>
      <c r="R64" s="530"/>
      <c r="S64" s="530"/>
      <c r="T64" s="530"/>
      <c r="U64" s="530"/>
      <c r="V64" s="530"/>
      <c r="W64" s="565"/>
    </row>
    <row r="65" spans="1:23" s="121" customFormat="1" ht="19.5" customHeight="1" thickTop="1" x14ac:dyDescent="0.2">
      <c r="A65" s="127"/>
      <c r="B65" s="534"/>
      <c r="C65" s="196" t="s">
        <v>24</v>
      </c>
      <c r="D65" s="197"/>
      <c r="E65" s="155"/>
      <c r="F65" s="449"/>
      <c r="G65" s="449"/>
      <c r="H65" s="188"/>
      <c r="I65" s="449"/>
      <c r="J65" s="449"/>
      <c r="K65" s="449"/>
      <c r="L65" s="449"/>
      <c r="M65" s="449"/>
      <c r="N65" s="449"/>
      <c r="O65" s="188"/>
      <c r="P65" s="449"/>
      <c r="Q65" s="449"/>
      <c r="R65" s="449"/>
      <c r="S65" s="450"/>
      <c r="T65" s="450"/>
      <c r="U65" s="450"/>
      <c r="V65" s="450"/>
      <c r="W65" s="453"/>
    </row>
    <row r="66" spans="1:23" s="121" customFormat="1" ht="19.5" customHeight="1" thickBot="1" x14ac:dyDescent="0.25">
      <c r="A66" s="127"/>
      <c r="B66" s="535"/>
      <c r="C66" s="150" t="s">
        <v>275</v>
      </c>
      <c r="D66" s="197"/>
      <c r="E66" s="156"/>
      <c r="F66" s="194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451"/>
      <c r="T66" s="451"/>
      <c r="U66" s="451"/>
      <c r="V66" s="451"/>
      <c r="W66" s="452"/>
    </row>
    <row r="67" spans="1:23" s="121" customFormat="1" ht="30" customHeight="1" thickBot="1" x14ac:dyDescent="0.25">
      <c r="A67" s="127"/>
      <c r="B67" s="533" t="s">
        <v>10</v>
      </c>
      <c r="C67" s="137" t="s">
        <v>241</v>
      </c>
      <c r="D67" s="138" t="s">
        <v>79</v>
      </c>
      <c r="E67" s="139">
        <v>1</v>
      </c>
      <c r="F67" s="263">
        <v>5</v>
      </c>
      <c r="G67" s="263">
        <v>5</v>
      </c>
      <c r="H67" s="263">
        <v>5</v>
      </c>
      <c r="I67" s="263">
        <v>10</v>
      </c>
      <c r="J67" s="263">
        <v>10</v>
      </c>
      <c r="K67" s="263">
        <v>10</v>
      </c>
      <c r="L67" s="263">
        <v>24</v>
      </c>
      <c r="M67" s="263">
        <v>30</v>
      </c>
      <c r="N67" s="263">
        <v>30</v>
      </c>
      <c r="O67" s="263">
        <v>30</v>
      </c>
      <c r="P67" s="263">
        <v>42</v>
      </c>
      <c r="Q67" s="263">
        <v>60</v>
      </c>
      <c r="R67" s="263">
        <v>70</v>
      </c>
      <c r="S67" s="263">
        <v>80</v>
      </c>
      <c r="T67" s="263">
        <v>80</v>
      </c>
      <c r="U67" s="263">
        <v>90</v>
      </c>
      <c r="V67" s="263">
        <v>100</v>
      </c>
      <c r="W67" s="263">
        <v>110</v>
      </c>
    </row>
    <row r="68" spans="1:23" s="121" customFormat="1" ht="19.5" customHeight="1" thickTop="1" x14ac:dyDescent="0.2">
      <c r="A68" s="127"/>
      <c r="B68" s="534"/>
      <c r="C68" s="144" t="s">
        <v>24</v>
      </c>
      <c r="D68" s="197"/>
      <c r="E68" s="190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446"/>
      <c r="T68" s="446"/>
      <c r="U68" s="446"/>
      <c r="V68" s="446"/>
      <c r="W68" s="447"/>
    </row>
    <row r="69" spans="1:23" s="121" customFormat="1" ht="19.5" customHeight="1" thickBot="1" x14ac:dyDescent="0.25">
      <c r="A69" s="127"/>
      <c r="B69" s="535"/>
      <c r="C69" s="150" t="s">
        <v>80</v>
      </c>
      <c r="D69" s="197"/>
      <c r="E69" s="156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451"/>
      <c r="T69" s="451"/>
      <c r="U69" s="451"/>
      <c r="V69" s="451"/>
      <c r="W69" s="452"/>
    </row>
    <row r="70" spans="1:23" s="121" customFormat="1" ht="30" customHeight="1" thickBot="1" x14ac:dyDescent="0.25">
      <c r="A70" s="127"/>
      <c r="B70" s="533" t="s">
        <v>11</v>
      </c>
      <c r="C70" s="137" t="s">
        <v>242</v>
      </c>
      <c r="D70" s="138" t="s">
        <v>79</v>
      </c>
      <c r="E70" s="139">
        <v>1</v>
      </c>
      <c r="F70" s="263">
        <v>10</v>
      </c>
      <c r="G70" s="263">
        <v>10</v>
      </c>
      <c r="H70" s="263">
        <v>10</v>
      </c>
      <c r="I70" s="263">
        <v>10</v>
      </c>
      <c r="J70" s="263">
        <v>20</v>
      </c>
      <c r="K70" s="263">
        <v>20</v>
      </c>
      <c r="L70" s="263">
        <v>20</v>
      </c>
      <c r="M70" s="263">
        <v>30</v>
      </c>
      <c r="N70" s="263">
        <v>30</v>
      </c>
      <c r="O70" s="263">
        <v>30</v>
      </c>
      <c r="P70" s="263">
        <v>30</v>
      </c>
      <c r="Q70" s="263">
        <v>50</v>
      </c>
      <c r="R70" s="263">
        <v>70</v>
      </c>
      <c r="S70" s="263">
        <v>90</v>
      </c>
      <c r="T70" s="263">
        <v>120</v>
      </c>
      <c r="U70" s="263">
        <v>150</v>
      </c>
      <c r="V70" s="263">
        <v>180</v>
      </c>
      <c r="W70" s="263">
        <v>210</v>
      </c>
    </row>
    <row r="71" spans="1:23" s="121" customFormat="1" ht="19.5" customHeight="1" thickTop="1" x14ac:dyDescent="0.2">
      <c r="A71" s="127"/>
      <c r="B71" s="534"/>
      <c r="C71" s="144" t="s">
        <v>24</v>
      </c>
      <c r="D71" s="197"/>
      <c r="E71" s="155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449"/>
      <c r="R71" s="449"/>
      <c r="S71" s="450"/>
      <c r="T71" s="446"/>
      <c r="U71" s="446"/>
      <c r="V71" s="446"/>
      <c r="W71" s="447"/>
    </row>
    <row r="72" spans="1:23" s="121" customFormat="1" ht="19.5" customHeight="1" thickBot="1" x14ac:dyDescent="0.25">
      <c r="A72" s="127"/>
      <c r="B72" s="535"/>
      <c r="C72" s="150" t="s">
        <v>81</v>
      </c>
      <c r="D72" s="200"/>
      <c r="E72" s="156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88"/>
      <c r="Q72" s="195"/>
      <c r="R72" s="195"/>
      <c r="S72" s="451"/>
      <c r="T72" s="446"/>
      <c r="U72" s="446"/>
      <c r="V72" s="446"/>
      <c r="W72" s="447"/>
    </row>
    <row r="73" spans="1:23" s="121" customFormat="1" ht="30" customHeight="1" thickBot="1" x14ac:dyDescent="0.25">
      <c r="A73" s="127"/>
      <c r="B73" s="533" t="s">
        <v>12</v>
      </c>
      <c r="C73" s="137" t="s">
        <v>308</v>
      </c>
      <c r="D73" s="138" t="s">
        <v>79</v>
      </c>
      <c r="E73" s="139"/>
      <c r="F73" s="562" t="s">
        <v>140</v>
      </c>
      <c r="G73" s="563"/>
      <c r="H73" s="563"/>
      <c r="I73" s="563"/>
      <c r="J73" s="563"/>
      <c r="K73" s="563"/>
      <c r="L73" s="563"/>
      <c r="M73" s="563"/>
      <c r="N73" s="563"/>
      <c r="O73" s="563"/>
      <c r="P73" s="563"/>
      <c r="Q73" s="563"/>
      <c r="R73" s="563"/>
      <c r="S73" s="563"/>
      <c r="T73" s="563"/>
      <c r="U73" s="563"/>
      <c r="V73" s="563"/>
      <c r="W73" s="564"/>
    </row>
    <row r="74" spans="1:23" s="121" customFormat="1" ht="19.5" customHeight="1" thickTop="1" x14ac:dyDescent="0.2">
      <c r="A74" s="127"/>
      <c r="B74" s="606"/>
      <c r="C74" s="144" t="s">
        <v>117</v>
      </c>
      <c r="D74" s="197"/>
      <c r="E74" s="201"/>
      <c r="F74" s="634"/>
      <c r="G74" s="632"/>
      <c r="H74" s="632"/>
      <c r="I74" s="632"/>
      <c r="J74" s="632"/>
      <c r="K74" s="632"/>
      <c r="L74" s="632"/>
      <c r="M74" s="632"/>
      <c r="N74" s="632"/>
      <c r="O74" s="632"/>
      <c r="P74" s="632"/>
      <c r="Q74" s="632"/>
      <c r="R74" s="632"/>
      <c r="S74" s="632"/>
      <c r="T74" s="632"/>
      <c r="U74" s="632"/>
      <c r="V74" s="632"/>
      <c r="W74" s="633"/>
    </row>
    <row r="75" spans="1:23" s="121" customFormat="1" ht="19.5" customHeight="1" x14ac:dyDescent="0.2">
      <c r="A75" s="127"/>
      <c r="B75" s="179" t="s">
        <v>121</v>
      </c>
      <c r="C75" s="202" t="s">
        <v>243</v>
      </c>
      <c r="D75" s="162" t="s">
        <v>79</v>
      </c>
      <c r="E75" s="314">
        <v>1</v>
      </c>
      <c r="F75" s="267">
        <v>12.540000000000001</v>
      </c>
      <c r="G75" s="267">
        <v>17.16</v>
      </c>
      <c r="H75" s="267">
        <v>24.2</v>
      </c>
      <c r="I75" s="267">
        <v>25.3</v>
      </c>
      <c r="J75" s="267">
        <v>39.6</v>
      </c>
      <c r="K75" s="267">
        <v>46.2</v>
      </c>
      <c r="L75" s="267">
        <v>53.9</v>
      </c>
      <c r="M75" s="267" t="s">
        <v>348</v>
      </c>
      <c r="N75" s="267">
        <v>150.69999999999999</v>
      </c>
      <c r="O75" s="267">
        <v>151.80000000000001</v>
      </c>
      <c r="P75" s="267">
        <v>309.10000000000002</v>
      </c>
      <c r="Q75" s="267">
        <v>390.5</v>
      </c>
      <c r="R75" s="267">
        <v>617.1</v>
      </c>
      <c r="S75" s="267">
        <v>1003.2</v>
      </c>
      <c r="T75" s="267">
        <v>1774</v>
      </c>
      <c r="U75" s="426" t="s">
        <v>140</v>
      </c>
      <c r="V75" s="426" t="s">
        <v>140</v>
      </c>
      <c r="W75" s="427" t="s">
        <v>140</v>
      </c>
    </row>
    <row r="76" spans="1:23" s="121" customFormat="1" ht="27.75" customHeight="1" x14ac:dyDescent="0.2">
      <c r="A76" s="127"/>
      <c r="B76" s="179" t="s">
        <v>154</v>
      </c>
      <c r="C76" s="202" t="s">
        <v>262</v>
      </c>
      <c r="D76" s="162" t="s">
        <v>79</v>
      </c>
      <c r="E76" s="314">
        <v>1</v>
      </c>
      <c r="F76" s="267">
        <v>4.6399999999999997</v>
      </c>
      <c r="G76" s="267">
        <v>5.48</v>
      </c>
      <c r="H76" s="267">
        <v>7.09</v>
      </c>
      <c r="I76" s="267">
        <v>7.09</v>
      </c>
      <c r="J76" s="267">
        <v>12.57</v>
      </c>
      <c r="K76" s="267">
        <v>15.61</v>
      </c>
      <c r="L76" s="267">
        <v>18.68</v>
      </c>
      <c r="M76" s="267">
        <v>34.18</v>
      </c>
      <c r="N76" s="267">
        <v>49.37</v>
      </c>
      <c r="O76" s="267">
        <v>49.37</v>
      </c>
      <c r="P76" s="267">
        <v>74.39</v>
      </c>
      <c r="Q76" s="267">
        <v>110.65</v>
      </c>
      <c r="R76" s="267">
        <v>212.67</v>
      </c>
      <c r="S76" s="267">
        <v>1367.68</v>
      </c>
      <c r="T76" s="267">
        <v>1049.46</v>
      </c>
      <c r="U76" s="267" t="s">
        <v>349</v>
      </c>
      <c r="V76" s="267">
        <v>2000</v>
      </c>
      <c r="W76" s="518">
        <v>2100</v>
      </c>
    </row>
    <row r="77" spans="1:23" s="121" customFormat="1" ht="27" customHeight="1" x14ac:dyDescent="0.2">
      <c r="A77" s="127"/>
      <c r="B77" s="179" t="s">
        <v>155</v>
      </c>
      <c r="C77" s="202" t="s">
        <v>263</v>
      </c>
      <c r="D77" s="162" t="s">
        <v>79</v>
      </c>
      <c r="E77" s="314">
        <v>1</v>
      </c>
      <c r="F77" s="267">
        <v>2.31</v>
      </c>
      <c r="G77" s="267">
        <v>4.18</v>
      </c>
      <c r="H77" s="267">
        <v>5.94</v>
      </c>
      <c r="I77" s="267">
        <v>7.7</v>
      </c>
      <c r="J77" s="267">
        <v>9.9</v>
      </c>
      <c r="K77" s="267">
        <v>13.2</v>
      </c>
      <c r="L77" s="267">
        <v>14.3</v>
      </c>
      <c r="M77" s="267">
        <v>25.3</v>
      </c>
      <c r="N77" s="267">
        <v>29.7</v>
      </c>
      <c r="O77" s="267">
        <v>40.700000000000003</v>
      </c>
      <c r="P77" s="267">
        <v>56.1</v>
      </c>
      <c r="Q77" s="267">
        <v>77</v>
      </c>
      <c r="R77" s="267">
        <v>159.5</v>
      </c>
      <c r="S77" s="267">
        <v>287.10000000000002</v>
      </c>
      <c r="T77" s="267">
        <v>440</v>
      </c>
      <c r="U77" s="426" t="s">
        <v>140</v>
      </c>
      <c r="V77" s="426" t="s">
        <v>140</v>
      </c>
      <c r="W77" s="427" t="s">
        <v>140</v>
      </c>
    </row>
    <row r="78" spans="1:23" s="121" customFormat="1" ht="19.5" customHeight="1" x14ac:dyDescent="0.2">
      <c r="A78" s="127"/>
      <c r="B78" s="179" t="s">
        <v>156</v>
      </c>
      <c r="C78" s="202" t="s">
        <v>244</v>
      </c>
      <c r="D78" s="162" t="s">
        <v>79</v>
      </c>
      <c r="E78" s="314">
        <v>1</v>
      </c>
      <c r="F78" s="267">
        <v>1.65</v>
      </c>
      <c r="G78" s="267">
        <v>2.2000000000000002</v>
      </c>
      <c r="H78" s="267">
        <v>2.75</v>
      </c>
      <c r="I78" s="267">
        <v>3.3</v>
      </c>
      <c r="J78" s="267">
        <v>4.4000000000000004</v>
      </c>
      <c r="K78" s="267">
        <v>4.95</v>
      </c>
      <c r="L78" s="267">
        <v>6.05</v>
      </c>
      <c r="M78" s="267">
        <v>8.8000000000000007</v>
      </c>
      <c r="N78" s="267">
        <v>9.9</v>
      </c>
      <c r="O78" s="267">
        <v>11</v>
      </c>
      <c r="P78" s="267">
        <v>27.5</v>
      </c>
      <c r="Q78" s="267">
        <v>44</v>
      </c>
      <c r="R78" s="267">
        <v>71.5</v>
      </c>
      <c r="S78" s="267">
        <v>110</v>
      </c>
      <c r="T78" s="267">
        <v>148.5</v>
      </c>
      <c r="U78" s="426" t="s">
        <v>140</v>
      </c>
      <c r="V78" s="426" t="s">
        <v>140</v>
      </c>
      <c r="W78" s="427" t="s">
        <v>140</v>
      </c>
    </row>
    <row r="79" spans="1:23" s="121" customFormat="1" ht="19.5" customHeight="1" x14ac:dyDescent="0.2">
      <c r="A79" s="127"/>
      <c r="B79" s="179" t="s">
        <v>157</v>
      </c>
      <c r="C79" s="202" t="s">
        <v>245</v>
      </c>
      <c r="D79" s="162" t="s">
        <v>79</v>
      </c>
      <c r="E79" s="314">
        <v>1</v>
      </c>
      <c r="F79" s="267">
        <v>2.75</v>
      </c>
      <c r="G79" s="267">
        <v>4.95</v>
      </c>
      <c r="H79" s="267">
        <v>5.5</v>
      </c>
      <c r="I79" s="267">
        <v>6.82</v>
      </c>
      <c r="J79" s="267">
        <v>10.41</v>
      </c>
      <c r="K79" s="267">
        <v>13.2</v>
      </c>
      <c r="L79" s="267">
        <v>19.8</v>
      </c>
      <c r="M79" s="267">
        <v>23.1</v>
      </c>
      <c r="N79" s="267">
        <v>31.9</v>
      </c>
      <c r="O79" s="267">
        <v>40.700000000000003</v>
      </c>
      <c r="P79" s="267">
        <v>74.489999999999995</v>
      </c>
      <c r="Q79" s="267">
        <v>94.6</v>
      </c>
      <c r="R79" s="267">
        <v>176</v>
      </c>
      <c r="S79" s="267">
        <v>313.5</v>
      </c>
      <c r="T79" s="267">
        <v>440</v>
      </c>
      <c r="U79" s="428" t="s">
        <v>140</v>
      </c>
      <c r="V79" s="428" t="s">
        <v>140</v>
      </c>
      <c r="W79" s="429" t="s">
        <v>140</v>
      </c>
    </row>
    <row r="80" spans="1:23" s="121" customFormat="1" ht="19.5" customHeight="1" x14ac:dyDescent="0.2">
      <c r="A80" s="127"/>
      <c r="B80" s="285" t="s">
        <v>158</v>
      </c>
      <c r="C80" s="202" t="s">
        <v>246</v>
      </c>
      <c r="D80" s="161" t="s">
        <v>79</v>
      </c>
      <c r="E80" s="314">
        <v>1</v>
      </c>
      <c r="F80" s="267">
        <v>2.25</v>
      </c>
      <c r="G80" s="267">
        <v>2.25</v>
      </c>
      <c r="H80" s="267">
        <v>2.33</v>
      </c>
      <c r="I80" s="267">
        <v>2.75</v>
      </c>
      <c r="J80" s="267">
        <v>3.75</v>
      </c>
      <c r="K80" s="267">
        <v>3.75</v>
      </c>
      <c r="L80" s="267">
        <v>5.99</v>
      </c>
      <c r="M80" s="267">
        <v>11.57</v>
      </c>
      <c r="N80" s="267">
        <v>13.97</v>
      </c>
      <c r="O80" s="267">
        <v>13.97</v>
      </c>
      <c r="P80" s="267">
        <v>27.87</v>
      </c>
      <c r="Q80" s="267">
        <v>59.91</v>
      </c>
      <c r="R80" s="267">
        <v>81.099999999999994</v>
      </c>
      <c r="S80" s="267">
        <v>99.66</v>
      </c>
      <c r="T80" s="267">
        <v>128.46</v>
      </c>
      <c r="U80" s="267">
        <v>175</v>
      </c>
      <c r="V80" s="267">
        <v>400</v>
      </c>
      <c r="W80" s="518">
        <v>450</v>
      </c>
    </row>
    <row r="81" spans="1:23" s="121" customFormat="1" ht="19.5" customHeight="1" thickBot="1" x14ac:dyDescent="0.25">
      <c r="A81" s="127"/>
      <c r="B81" s="285" t="s">
        <v>324</v>
      </c>
      <c r="C81" s="202" t="s">
        <v>325</v>
      </c>
      <c r="D81" s="161" t="s">
        <v>79</v>
      </c>
      <c r="E81" s="333">
        <v>1</v>
      </c>
      <c r="F81" s="492" t="s">
        <v>140</v>
      </c>
      <c r="G81" s="268">
        <v>10.94</v>
      </c>
      <c r="H81" s="268">
        <v>11.33</v>
      </c>
      <c r="I81" s="268">
        <v>10.73</v>
      </c>
      <c r="J81" s="268">
        <v>17.34</v>
      </c>
      <c r="K81" s="268">
        <v>17.34</v>
      </c>
      <c r="L81" s="268">
        <v>17.91</v>
      </c>
      <c r="M81" s="268">
        <v>19.100000000000001</v>
      </c>
      <c r="N81" s="492" t="s">
        <v>140</v>
      </c>
      <c r="O81" s="268">
        <v>20.25</v>
      </c>
      <c r="P81" s="635" t="s">
        <v>140</v>
      </c>
      <c r="Q81" s="583"/>
      <c r="R81" s="583"/>
      <c r="S81" s="583"/>
      <c r="T81" s="583"/>
      <c r="U81" s="583"/>
      <c r="V81" s="583"/>
      <c r="W81" s="584"/>
    </row>
    <row r="82" spans="1:23" s="121" customFormat="1" ht="30" customHeight="1" thickBot="1" x14ac:dyDescent="0.25">
      <c r="A82" s="127"/>
      <c r="B82" s="533" t="s">
        <v>20</v>
      </c>
      <c r="C82" s="137" t="s">
        <v>279</v>
      </c>
      <c r="D82" s="175" t="s">
        <v>79</v>
      </c>
      <c r="E82" s="198">
        <v>1</v>
      </c>
      <c r="F82" s="489">
        <v>5</v>
      </c>
      <c r="G82" s="490">
        <v>5</v>
      </c>
      <c r="H82" s="490">
        <v>25</v>
      </c>
      <c r="I82" s="490">
        <v>25</v>
      </c>
      <c r="J82" s="490">
        <v>40</v>
      </c>
      <c r="K82" s="490">
        <v>60</v>
      </c>
      <c r="L82" s="490">
        <v>69</v>
      </c>
      <c r="M82" s="490">
        <v>70</v>
      </c>
      <c r="N82" s="490">
        <v>100</v>
      </c>
      <c r="O82" s="490">
        <v>100</v>
      </c>
      <c r="P82" s="490">
        <v>100</v>
      </c>
      <c r="Q82" s="490">
        <v>100</v>
      </c>
      <c r="R82" s="490">
        <v>100</v>
      </c>
      <c r="S82" s="490">
        <v>100</v>
      </c>
      <c r="T82" s="494">
        <v>100</v>
      </c>
      <c r="U82" s="491">
        <v>150</v>
      </c>
      <c r="V82" s="495">
        <v>200</v>
      </c>
      <c r="W82" s="496">
        <v>250</v>
      </c>
    </row>
    <row r="83" spans="1:23" s="121" customFormat="1" ht="19.5" customHeight="1" thickTop="1" x14ac:dyDescent="0.2">
      <c r="A83" s="127"/>
      <c r="B83" s="534"/>
      <c r="C83" s="185" t="s">
        <v>24</v>
      </c>
      <c r="D83" s="186"/>
      <c r="E83" s="187"/>
      <c r="F83" s="448"/>
      <c r="G83" s="449"/>
      <c r="H83" s="449"/>
      <c r="I83" s="449"/>
      <c r="J83" s="449"/>
      <c r="K83" s="449"/>
      <c r="L83" s="449"/>
      <c r="M83" s="449"/>
      <c r="N83" s="449"/>
      <c r="O83" s="449"/>
      <c r="P83" s="449"/>
      <c r="Q83" s="449"/>
      <c r="R83" s="449"/>
      <c r="S83" s="449"/>
      <c r="T83" s="449"/>
      <c r="U83" s="449"/>
      <c r="V83" s="449"/>
      <c r="W83" s="453"/>
    </row>
    <row r="84" spans="1:23" s="121" customFormat="1" ht="19.5" customHeight="1" thickBot="1" x14ac:dyDescent="0.25">
      <c r="A84" s="127"/>
      <c r="B84" s="535"/>
      <c r="C84" s="150" t="s">
        <v>278</v>
      </c>
      <c r="D84" s="186"/>
      <c r="E84" s="189"/>
      <c r="F84" s="194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  <c r="T84" s="195"/>
      <c r="U84" s="195"/>
      <c r="V84" s="195"/>
      <c r="W84" s="452"/>
    </row>
    <row r="85" spans="1:23" s="121" customFormat="1" ht="26.25" thickBot="1" x14ac:dyDescent="0.25">
      <c r="A85" s="127"/>
      <c r="B85" s="533" t="s">
        <v>292</v>
      </c>
      <c r="C85" s="137" t="s">
        <v>293</v>
      </c>
      <c r="D85" s="175" t="s">
        <v>79</v>
      </c>
      <c r="E85" s="198">
        <v>1</v>
      </c>
      <c r="F85" s="498" t="s">
        <v>140</v>
      </c>
      <c r="G85" s="498" t="s">
        <v>140</v>
      </c>
      <c r="H85" s="331">
        <v>25</v>
      </c>
      <c r="I85" s="498" t="s">
        <v>140</v>
      </c>
      <c r="J85" s="498" t="s">
        <v>140</v>
      </c>
      <c r="K85" s="331">
        <v>60</v>
      </c>
      <c r="L85" s="331">
        <v>69</v>
      </c>
      <c r="M85" s="331">
        <v>70</v>
      </c>
      <c r="N85" s="331">
        <v>100</v>
      </c>
      <c r="O85" s="498" t="s">
        <v>140</v>
      </c>
      <c r="P85" s="331">
        <v>100</v>
      </c>
      <c r="Q85" s="331">
        <v>100</v>
      </c>
      <c r="R85" s="498" t="s">
        <v>140</v>
      </c>
      <c r="S85" s="498" t="s">
        <v>140</v>
      </c>
      <c r="T85" s="498" t="s">
        <v>140</v>
      </c>
      <c r="U85" s="498" t="s">
        <v>140</v>
      </c>
      <c r="V85" s="498" t="s">
        <v>140</v>
      </c>
      <c r="W85" s="499" t="s">
        <v>140</v>
      </c>
    </row>
    <row r="86" spans="1:23" s="121" customFormat="1" ht="13.5" thickTop="1" x14ac:dyDescent="0.2">
      <c r="A86" s="127"/>
      <c r="B86" s="534"/>
      <c r="C86" s="185" t="s">
        <v>24</v>
      </c>
      <c r="D86" s="186"/>
      <c r="E86" s="187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447"/>
    </row>
    <row r="87" spans="1:23" s="121" customFormat="1" ht="24.75" thickBot="1" x14ac:dyDescent="0.25">
      <c r="A87" s="127"/>
      <c r="B87" s="535"/>
      <c r="C87" s="150" t="s">
        <v>300</v>
      </c>
      <c r="D87" s="186"/>
      <c r="E87" s="189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447"/>
    </row>
    <row r="88" spans="1:23" s="121" customFormat="1" ht="30" customHeight="1" thickBot="1" x14ac:dyDescent="0.25">
      <c r="A88" s="127"/>
      <c r="B88" s="486" t="s">
        <v>294</v>
      </c>
      <c r="C88" s="137" t="s">
        <v>281</v>
      </c>
      <c r="D88" s="175" t="s">
        <v>79</v>
      </c>
      <c r="E88" s="139"/>
      <c r="F88" s="562" t="s">
        <v>140</v>
      </c>
      <c r="G88" s="563"/>
      <c r="H88" s="563"/>
      <c r="I88" s="563"/>
      <c r="J88" s="563"/>
      <c r="K88" s="563"/>
      <c r="L88" s="563"/>
      <c r="M88" s="563"/>
      <c r="N88" s="563"/>
      <c r="O88" s="563"/>
      <c r="P88" s="563"/>
      <c r="Q88" s="563"/>
      <c r="R88" s="563"/>
      <c r="S88" s="563"/>
      <c r="T88" s="563"/>
      <c r="U88" s="563"/>
      <c r="V88" s="563"/>
      <c r="W88" s="564"/>
    </row>
    <row r="89" spans="1:23" s="121" customFormat="1" ht="34.5" customHeight="1" thickTop="1" x14ac:dyDescent="0.2">
      <c r="A89" s="127"/>
      <c r="B89" s="179" t="s">
        <v>295</v>
      </c>
      <c r="C89" s="180" t="s">
        <v>264</v>
      </c>
      <c r="D89" s="203" t="s">
        <v>79</v>
      </c>
      <c r="E89" s="315">
        <v>1</v>
      </c>
      <c r="F89" s="513">
        <v>210</v>
      </c>
      <c r="G89" s="513">
        <v>250</v>
      </c>
      <c r="H89" s="513">
        <v>275</v>
      </c>
      <c r="I89" s="513">
        <v>275</v>
      </c>
      <c r="J89" s="513">
        <v>325</v>
      </c>
      <c r="K89" s="513">
        <v>325</v>
      </c>
      <c r="L89" s="513">
        <v>380</v>
      </c>
      <c r="M89" s="513">
        <v>400</v>
      </c>
      <c r="N89" s="513">
        <v>550</v>
      </c>
      <c r="O89" s="513">
        <v>550</v>
      </c>
      <c r="P89" s="513">
        <v>960</v>
      </c>
      <c r="Q89" s="513">
        <v>1280</v>
      </c>
      <c r="R89" s="513">
        <v>1625</v>
      </c>
      <c r="S89" s="513">
        <v>1875</v>
      </c>
      <c r="T89" s="514">
        <v>7460</v>
      </c>
      <c r="U89" s="430" t="s">
        <v>140</v>
      </c>
      <c r="V89" s="431" t="s">
        <v>140</v>
      </c>
      <c r="W89" s="432" t="s">
        <v>140</v>
      </c>
    </row>
    <row r="90" spans="1:23" s="121" customFormat="1" ht="33.75" customHeight="1" x14ac:dyDescent="0.2">
      <c r="A90" s="127"/>
      <c r="B90" s="179" t="s">
        <v>296</v>
      </c>
      <c r="C90" s="181" t="s">
        <v>265</v>
      </c>
      <c r="D90" s="203" t="s">
        <v>79</v>
      </c>
      <c r="E90" s="319">
        <v>1</v>
      </c>
      <c r="F90" s="513">
        <v>140</v>
      </c>
      <c r="G90" s="513">
        <v>150</v>
      </c>
      <c r="H90" s="513">
        <v>180</v>
      </c>
      <c r="I90" s="513">
        <v>240</v>
      </c>
      <c r="J90" s="513">
        <v>310</v>
      </c>
      <c r="K90" s="513">
        <v>380</v>
      </c>
      <c r="L90" s="513">
        <v>405</v>
      </c>
      <c r="M90" s="513">
        <v>560</v>
      </c>
      <c r="N90" s="513">
        <v>585</v>
      </c>
      <c r="O90" s="513">
        <v>585</v>
      </c>
      <c r="P90" s="513">
        <v>1080</v>
      </c>
      <c r="Q90" s="513">
        <v>1300</v>
      </c>
      <c r="R90" s="513">
        <v>1550</v>
      </c>
      <c r="S90" s="513">
        <v>1600</v>
      </c>
      <c r="T90" s="514">
        <v>1900</v>
      </c>
      <c r="U90" s="426" t="s">
        <v>140</v>
      </c>
      <c r="V90" s="359" t="s">
        <v>140</v>
      </c>
      <c r="W90" s="427" t="s">
        <v>140</v>
      </c>
    </row>
    <row r="91" spans="1:23" s="121" customFormat="1" ht="34.5" customHeight="1" x14ac:dyDescent="0.2">
      <c r="A91" s="127"/>
      <c r="B91" s="285" t="s">
        <v>297</v>
      </c>
      <c r="C91" s="497" t="s">
        <v>260</v>
      </c>
      <c r="D91" s="203" t="s">
        <v>79</v>
      </c>
      <c r="E91" s="326">
        <v>1</v>
      </c>
      <c r="F91" s="358" t="s">
        <v>140</v>
      </c>
      <c r="G91" s="359" t="s">
        <v>140</v>
      </c>
      <c r="H91" s="513">
        <v>230</v>
      </c>
      <c r="I91" s="359" t="s">
        <v>140</v>
      </c>
      <c r="J91" s="359" t="s">
        <v>140</v>
      </c>
      <c r="K91" s="513">
        <v>315</v>
      </c>
      <c r="L91" s="513">
        <v>390</v>
      </c>
      <c r="M91" s="513">
        <v>565</v>
      </c>
      <c r="N91" s="513">
        <v>640</v>
      </c>
      <c r="O91" s="359" t="s">
        <v>140</v>
      </c>
      <c r="P91" s="359" t="s">
        <v>140</v>
      </c>
      <c r="Q91" s="359" t="s">
        <v>140</v>
      </c>
      <c r="R91" s="359" t="s">
        <v>140</v>
      </c>
      <c r="S91" s="359" t="s">
        <v>140</v>
      </c>
      <c r="T91" s="359" t="s">
        <v>140</v>
      </c>
      <c r="U91" s="433" t="s">
        <v>140</v>
      </c>
      <c r="V91" s="433" t="s">
        <v>140</v>
      </c>
      <c r="W91" s="429" t="s">
        <v>140</v>
      </c>
    </row>
    <row r="92" spans="1:23" s="121" customFormat="1" ht="34.5" customHeight="1" x14ac:dyDescent="0.2">
      <c r="A92" s="127"/>
      <c r="B92" s="285" t="s">
        <v>298</v>
      </c>
      <c r="C92" s="180" t="s">
        <v>302</v>
      </c>
      <c r="D92" s="210" t="s">
        <v>79</v>
      </c>
      <c r="E92" s="326">
        <v>1</v>
      </c>
      <c r="F92" s="358" t="s">
        <v>140</v>
      </c>
      <c r="G92" s="359" t="s">
        <v>140</v>
      </c>
      <c r="H92" s="513">
        <v>100</v>
      </c>
      <c r="I92" s="359" t="s">
        <v>140</v>
      </c>
      <c r="J92" s="359" t="s">
        <v>140</v>
      </c>
      <c r="K92" s="513">
        <v>110</v>
      </c>
      <c r="L92" s="513">
        <v>120</v>
      </c>
      <c r="M92" s="513">
        <v>160</v>
      </c>
      <c r="N92" s="513">
        <v>190</v>
      </c>
      <c r="O92" s="418" t="s">
        <v>140</v>
      </c>
      <c r="P92" s="513">
        <v>280</v>
      </c>
      <c r="Q92" s="418" t="s">
        <v>140</v>
      </c>
      <c r="R92" s="418" t="s">
        <v>140</v>
      </c>
      <c r="S92" s="418" t="s">
        <v>140</v>
      </c>
      <c r="T92" s="418" t="s">
        <v>140</v>
      </c>
      <c r="U92" s="418" t="s">
        <v>140</v>
      </c>
      <c r="V92" s="418" t="s">
        <v>140</v>
      </c>
      <c r="W92" s="434" t="s">
        <v>140</v>
      </c>
    </row>
    <row r="93" spans="1:23" s="121" customFormat="1" ht="34.5" customHeight="1" thickBot="1" x14ac:dyDescent="0.25">
      <c r="A93" s="127"/>
      <c r="B93" s="503" t="s">
        <v>299</v>
      </c>
      <c r="C93" s="180" t="s">
        <v>301</v>
      </c>
      <c r="D93" s="210" t="s">
        <v>79</v>
      </c>
      <c r="E93" s="326">
        <v>1</v>
      </c>
      <c r="F93" s="500" t="s">
        <v>140</v>
      </c>
      <c r="G93" s="493" t="s">
        <v>140</v>
      </c>
      <c r="H93" s="517">
        <v>100</v>
      </c>
      <c r="I93" s="493" t="s">
        <v>140</v>
      </c>
      <c r="J93" s="493" t="s">
        <v>140</v>
      </c>
      <c r="K93" s="517">
        <v>110</v>
      </c>
      <c r="L93" s="517">
        <v>120</v>
      </c>
      <c r="M93" s="517">
        <v>180</v>
      </c>
      <c r="N93" s="517">
        <v>210</v>
      </c>
      <c r="O93" s="501" t="s">
        <v>140</v>
      </c>
      <c r="P93" s="517">
        <v>330</v>
      </c>
      <c r="Q93" s="517">
        <v>420</v>
      </c>
      <c r="R93" s="501" t="s">
        <v>140</v>
      </c>
      <c r="S93" s="501" t="s">
        <v>140</v>
      </c>
      <c r="T93" s="501" t="s">
        <v>140</v>
      </c>
      <c r="U93" s="501" t="s">
        <v>140</v>
      </c>
      <c r="V93" s="501" t="s">
        <v>140</v>
      </c>
      <c r="W93" s="502" t="s">
        <v>140</v>
      </c>
    </row>
    <row r="94" spans="1:23" s="121" customFormat="1" ht="30" customHeight="1" thickBot="1" x14ac:dyDescent="0.25">
      <c r="A94" s="127"/>
      <c r="B94" s="533" t="s">
        <v>21</v>
      </c>
      <c r="C94" s="137" t="s">
        <v>276</v>
      </c>
      <c r="D94" s="175" t="s">
        <v>79</v>
      </c>
      <c r="E94" s="139">
        <v>1</v>
      </c>
      <c r="F94" s="643">
        <v>30</v>
      </c>
      <c r="G94" s="644"/>
      <c r="H94" s="644"/>
      <c r="I94" s="645"/>
      <c r="J94" s="646">
        <v>50</v>
      </c>
      <c r="K94" s="645"/>
      <c r="L94" s="454">
        <v>55</v>
      </c>
      <c r="M94" s="455">
        <v>65</v>
      </c>
      <c r="N94" s="455">
        <v>65</v>
      </c>
      <c r="O94" s="455">
        <v>65</v>
      </c>
      <c r="P94" s="455">
        <v>90</v>
      </c>
      <c r="Q94" s="455">
        <v>90</v>
      </c>
      <c r="R94" s="455">
        <v>100</v>
      </c>
      <c r="S94" s="455">
        <v>100</v>
      </c>
      <c r="T94" s="455">
        <v>100</v>
      </c>
      <c r="U94" s="498" t="s">
        <v>140</v>
      </c>
      <c r="V94" s="498" t="s">
        <v>140</v>
      </c>
      <c r="W94" s="499" t="s">
        <v>140</v>
      </c>
    </row>
    <row r="95" spans="1:23" s="121" customFormat="1" ht="20.100000000000001" customHeight="1" thickTop="1" x14ac:dyDescent="0.2">
      <c r="A95" s="127"/>
      <c r="B95" s="534"/>
      <c r="C95" s="185" t="s">
        <v>24</v>
      </c>
      <c r="D95" s="186"/>
      <c r="E95" s="187"/>
      <c r="F95" s="204"/>
      <c r="G95" s="188"/>
      <c r="H95" s="188"/>
      <c r="I95" s="188"/>
      <c r="J95" s="188"/>
      <c r="K95" s="188"/>
      <c r="L95" s="411"/>
      <c r="M95" s="188"/>
      <c r="N95" s="188"/>
      <c r="O95" s="188"/>
      <c r="P95" s="188"/>
      <c r="Q95" s="188"/>
      <c r="R95" s="188"/>
      <c r="S95" s="446"/>
      <c r="T95" s="446"/>
      <c r="U95" s="446"/>
      <c r="V95" s="446"/>
      <c r="W95" s="447"/>
    </row>
    <row r="96" spans="1:23" s="121" customFormat="1" ht="20.100000000000001" customHeight="1" thickBot="1" x14ac:dyDescent="0.25">
      <c r="A96" s="127"/>
      <c r="B96" s="535"/>
      <c r="C96" s="151" t="s">
        <v>277</v>
      </c>
      <c r="D96" s="193"/>
      <c r="E96" s="189"/>
      <c r="F96" s="194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451"/>
      <c r="T96" s="451"/>
      <c r="U96" s="451"/>
      <c r="V96" s="451"/>
      <c r="W96" s="452"/>
    </row>
    <row r="97" spans="1:23" s="121" customFormat="1" ht="30" customHeight="1" thickBot="1" x14ac:dyDescent="0.25">
      <c r="A97" s="127"/>
      <c r="B97" s="143" t="s">
        <v>122</v>
      </c>
      <c r="C97" s="137" t="s">
        <v>261</v>
      </c>
      <c r="D97" s="175" t="s">
        <v>79</v>
      </c>
      <c r="E97" s="139">
        <v>1</v>
      </c>
      <c r="F97" s="271">
        <v>95</v>
      </c>
      <c r="G97" s="271">
        <v>99</v>
      </c>
      <c r="H97" s="271">
        <v>120</v>
      </c>
      <c r="I97" s="271">
        <v>125</v>
      </c>
      <c r="J97" s="271">
        <v>130</v>
      </c>
      <c r="K97" s="271">
        <v>185</v>
      </c>
      <c r="L97" s="360" t="s">
        <v>140</v>
      </c>
      <c r="M97" s="360" t="s">
        <v>140</v>
      </c>
      <c r="N97" s="360" t="s">
        <v>140</v>
      </c>
      <c r="O97" s="360" t="s">
        <v>140</v>
      </c>
      <c r="P97" s="360" t="s">
        <v>140</v>
      </c>
      <c r="Q97" s="360" t="s">
        <v>140</v>
      </c>
      <c r="R97" s="360" t="s">
        <v>140</v>
      </c>
      <c r="S97" s="360" t="s">
        <v>140</v>
      </c>
      <c r="T97" s="360" t="s">
        <v>140</v>
      </c>
      <c r="U97" s="360" t="s">
        <v>140</v>
      </c>
      <c r="V97" s="360" t="s">
        <v>140</v>
      </c>
      <c r="W97" s="456" t="s">
        <v>140</v>
      </c>
    </row>
    <row r="98" spans="1:23" s="121" customFormat="1" ht="30" customHeight="1" thickTop="1" thickBot="1" x14ac:dyDescent="0.25">
      <c r="A98" s="127"/>
      <c r="B98" s="533" t="s">
        <v>27</v>
      </c>
      <c r="C98" s="137" t="s">
        <v>306</v>
      </c>
      <c r="D98" s="205" t="s">
        <v>116</v>
      </c>
      <c r="E98" s="206"/>
      <c r="F98" s="647" t="s">
        <v>140</v>
      </c>
      <c r="G98" s="648"/>
      <c r="H98" s="648"/>
      <c r="I98" s="648"/>
      <c r="J98" s="648"/>
      <c r="K98" s="648"/>
      <c r="L98" s="648"/>
      <c r="M98" s="648"/>
      <c r="N98" s="648"/>
      <c r="O98" s="648"/>
      <c r="P98" s="648"/>
      <c r="Q98" s="648"/>
      <c r="R98" s="648"/>
      <c r="S98" s="648"/>
      <c r="T98" s="648"/>
      <c r="U98" s="648"/>
      <c r="V98" s="648"/>
      <c r="W98" s="649"/>
    </row>
    <row r="99" spans="1:23" s="121" customFormat="1" ht="20.100000000000001" customHeight="1" thickTop="1" x14ac:dyDescent="0.2">
      <c r="A99" s="127"/>
      <c r="B99" s="534"/>
      <c r="C99" s="337" t="s">
        <v>271</v>
      </c>
      <c r="D99" s="338" t="s">
        <v>125</v>
      </c>
      <c r="E99" s="317">
        <v>1</v>
      </c>
      <c r="F99" s="639">
        <v>50</v>
      </c>
      <c r="G99" s="640"/>
      <c r="H99" s="640"/>
      <c r="I99" s="640"/>
      <c r="J99" s="640"/>
      <c r="K99" s="640"/>
      <c r="L99" s="640"/>
      <c r="M99" s="640"/>
      <c r="N99" s="640"/>
      <c r="O99" s="640"/>
      <c r="P99" s="640"/>
      <c r="Q99" s="640"/>
      <c r="R99" s="640"/>
      <c r="S99" s="640"/>
      <c r="T99" s="640"/>
      <c r="U99" s="640"/>
      <c r="V99" s="640"/>
      <c r="W99" s="641"/>
    </row>
    <row r="100" spans="1:23" s="121" customFormat="1" ht="20.100000000000001" customHeight="1" x14ac:dyDescent="0.2">
      <c r="A100" s="127"/>
      <c r="B100" s="534"/>
      <c r="C100" s="339" t="s">
        <v>272</v>
      </c>
      <c r="D100" s="210" t="s">
        <v>125</v>
      </c>
      <c r="E100" s="313">
        <v>1</v>
      </c>
      <c r="F100" s="585">
        <v>25</v>
      </c>
      <c r="G100" s="586"/>
      <c r="H100" s="586"/>
      <c r="I100" s="586"/>
      <c r="J100" s="586"/>
      <c r="K100" s="586"/>
      <c r="L100" s="586"/>
      <c r="M100" s="586"/>
      <c r="N100" s="586"/>
      <c r="O100" s="586"/>
      <c r="P100" s="586"/>
      <c r="Q100" s="586"/>
      <c r="R100" s="586"/>
      <c r="S100" s="586"/>
      <c r="T100" s="586"/>
      <c r="U100" s="586"/>
      <c r="V100" s="586"/>
      <c r="W100" s="587"/>
    </row>
    <row r="101" spans="1:23" s="121" customFormat="1" ht="20.100000000000001" customHeight="1" thickBot="1" x14ac:dyDescent="0.25">
      <c r="A101" s="127"/>
      <c r="B101" s="534"/>
      <c r="C101" s="208" t="s">
        <v>304</v>
      </c>
      <c r="D101" s="186" t="s">
        <v>125</v>
      </c>
      <c r="E101" s="313">
        <v>1</v>
      </c>
      <c r="F101" s="585">
        <v>8</v>
      </c>
      <c r="G101" s="586"/>
      <c r="H101" s="586"/>
      <c r="I101" s="586"/>
      <c r="J101" s="586"/>
      <c r="K101" s="586"/>
      <c r="L101" s="586"/>
      <c r="M101" s="586"/>
      <c r="N101" s="586"/>
      <c r="O101" s="586"/>
      <c r="P101" s="586"/>
      <c r="Q101" s="586"/>
      <c r="R101" s="586"/>
      <c r="S101" s="586"/>
      <c r="T101" s="586"/>
      <c r="U101" s="586"/>
      <c r="V101" s="586"/>
      <c r="W101" s="587"/>
    </row>
    <row r="102" spans="1:23" s="121" customFormat="1" ht="30" customHeight="1" thickBot="1" x14ac:dyDescent="0.25">
      <c r="A102" s="127"/>
      <c r="B102" s="533" t="s">
        <v>123</v>
      </c>
      <c r="C102" s="137" t="s">
        <v>305</v>
      </c>
      <c r="D102" s="175" t="s">
        <v>116</v>
      </c>
      <c r="E102" s="139"/>
      <c r="F102" s="567"/>
      <c r="G102" s="568"/>
      <c r="H102" s="568"/>
      <c r="I102" s="568"/>
      <c r="J102" s="568"/>
      <c r="K102" s="568"/>
      <c r="L102" s="568"/>
      <c r="M102" s="568"/>
      <c r="N102" s="568"/>
      <c r="O102" s="568"/>
      <c r="P102" s="568"/>
      <c r="Q102" s="568"/>
      <c r="R102" s="568"/>
      <c r="S102" s="568"/>
      <c r="T102" s="568"/>
      <c r="U102" s="568"/>
      <c r="V102" s="568"/>
      <c r="W102" s="594"/>
    </row>
    <row r="103" spans="1:23" s="121" customFormat="1" ht="20.100000000000001" customHeight="1" thickTop="1" x14ac:dyDescent="0.2">
      <c r="A103" s="127"/>
      <c r="B103" s="534"/>
      <c r="C103" s="209" t="s">
        <v>271</v>
      </c>
      <c r="D103" s="210" t="s">
        <v>125</v>
      </c>
      <c r="E103" s="317">
        <v>1</v>
      </c>
      <c r="F103" s="639">
        <v>95</v>
      </c>
      <c r="G103" s="640"/>
      <c r="H103" s="640"/>
      <c r="I103" s="640"/>
      <c r="J103" s="640"/>
      <c r="K103" s="640"/>
      <c r="L103" s="640"/>
      <c r="M103" s="640"/>
      <c r="N103" s="640"/>
      <c r="O103" s="640"/>
      <c r="P103" s="640"/>
      <c r="Q103" s="640"/>
      <c r="R103" s="640"/>
      <c r="S103" s="640"/>
      <c r="T103" s="640"/>
      <c r="U103" s="640"/>
      <c r="V103" s="640"/>
      <c r="W103" s="641"/>
    </row>
    <row r="104" spans="1:23" s="121" customFormat="1" ht="20.100000000000001" customHeight="1" x14ac:dyDescent="0.2">
      <c r="A104" s="127"/>
      <c r="B104" s="534"/>
      <c r="C104" s="185" t="s">
        <v>272</v>
      </c>
      <c r="D104" s="186" t="s">
        <v>125</v>
      </c>
      <c r="E104" s="313">
        <v>1</v>
      </c>
      <c r="F104" s="585">
        <v>46</v>
      </c>
      <c r="G104" s="586"/>
      <c r="H104" s="586"/>
      <c r="I104" s="586"/>
      <c r="J104" s="586"/>
      <c r="K104" s="586"/>
      <c r="L104" s="586"/>
      <c r="M104" s="586"/>
      <c r="N104" s="586"/>
      <c r="O104" s="586"/>
      <c r="P104" s="586"/>
      <c r="Q104" s="586"/>
      <c r="R104" s="586"/>
      <c r="S104" s="586"/>
      <c r="T104" s="586"/>
      <c r="U104" s="586"/>
      <c r="V104" s="586"/>
      <c r="W104" s="587"/>
    </row>
    <row r="105" spans="1:23" s="121" customFormat="1" ht="20.100000000000001" customHeight="1" thickBot="1" x14ac:dyDescent="0.25">
      <c r="A105" s="127"/>
      <c r="B105" s="534"/>
      <c r="C105" s="185" t="s">
        <v>304</v>
      </c>
      <c r="D105" s="210" t="s">
        <v>125</v>
      </c>
      <c r="E105" s="313">
        <v>1</v>
      </c>
      <c r="F105" s="585">
        <v>26</v>
      </c>
      <c r="G105" s="586"/>
      <c r="H105" s="586"/>
      <c r="I105" s="586"/>
      <c r="J105" s="586"/>
      <c r="K105" s="586"/>
      <c r="L105" s="586"/>
      <c r="M105" s="586"/>
      <c r="N105" s="586"/>
      <c r="O105" s="586"/>
      <c r="P105" s="586"/>
      <c r="Q105" s="586"/>
      <c r="R105" s="586"/>
      <c r="S105" s="586"/>
      <c r="T105" s="586"/>
      <c r="U105" s="586"/>
      <c r="V105" s="586"/>
      <c r="W105" s="587"/>
    </row>
    <row r="106" spans="1:23" s="121" customFormat="1" ht="30" customHeight="1" thickBot="1" x14ac:dyDescent="0.25">
      <c r="B106" s="533" t="s">
        <v>43</v>
      </c>
      <c r="C106" s="137" t="s">
        <v>247</v>
      </c>
      <c r="D106" s="138" t="s">
        <v>50</v>
      </c>
      <c r="E106" s="139">
        <v>1</v>
      </c>
      <c r="F106" s="263">
        <v>5</v>
      </c>
      <c r="G106" s="272">
        <v>5</v>
      </c>
      <c r="H106" s="272">
        <v>25</v>
      </c>
      <c r="I106" s="420" t="s">
        <v>82</v>
      </c>
      <c r="J106" s="272">
        <v>39</v>
      </c>
      <c r="K106" s="272">
        <v>39</v>
      </c>
      <c r="L106" s="272">
        <v>39</v>
      </c>
      <c r="M106" s="272">
        <v>42</v>
      </c>
      <c r="N106" s="272">
        <v>45</v>
      </c>
      <c r="O106" s="420" t="s">
        <v>82</v>
      </c>
      <c r="P106" s="265">
        <v>64</v>
      </c>
      <c r="Q106" s="264">
        <v>64</v>
      </c>
      <c r="R106" s="265">
        <v>72</v>
      </c>
      <c r="S106" s="266">
        <v>88</v>
      </c>
      <c r="T106" s="266">
        <v>100</v>
      </c>
      <c r="U106" s="266">
        <v>150</v>
      </c>
      <c r="V106" s="266">
        <v>200</v>
      </c>
      <c r="W106" s="457">
        <v>250</v>
      </c>
    </row>
    <row r="107" spans="1:23" s="135" customFormat="1" ht="12.75" customHeight="1" thickTop="1" x14ac:dyDescent="0.2">
      <c r="B107" s="534"/>
      <c r="C107" s="144" t="s">
        <v>24</v>
      </c>
      <c r="D107" s="145"/>
      <c r="E107" s="155"/>
      <c r="F107" s="421"/>
      <c r="G107" s="422"/>
      <c r="H107" s="422"/>
      <c r="I107" s="422"/>
      <c r="J107" s="422"/>
      <c r="K107" s="422"/>
      <c r="L107" s="422"/>
      <c r="M107" s="422"/>
      <c r="N107" s="422"/>
      <c r="O107" s="422"/>
      <c r="P107" s="422"/>
      <c r="Q107" s="422"/>
      <c r="R107" s="422"/>
      <c r="S107" s="422"/>
      <c r="T107" s="422"/>
      <c r="U107" s="422"/>
      <c r="V107" s="422"/>
      <c r="W107" s="423"/>
    </row>
    <row r="108" spans="1:23" s="135" customFormat="1" ht="30" customHeight="1" x14ac:dyDescent="0.2">
      <c r="B108" s="534"/>
      <c r="C108" s="150" t="s">
        <v>30</v>
      </c>
      <c r="D108" s="145"/>
      <c r="E108" s="155"/>
      <c r="F108" s="422"/>
      <c r="G108" s="422"/>
      <c r="H108" s="422"/>
      <c r="I108" s="422"/>
      <c r="J108" s="422"/>
      <c r="K108" s="422"/>
      <c r="L108" s="422"/>
      <c r="M108" s="422"/>
      <c r="N108" s="422"/>
      <c r="O108" s="422"/>
      <c r="P108" s="422"/>
      <c r="Q108" s="422"/>
      <c r="R108" s="422"/>
      <c r="S108" s="422"/>
      <c r="T108" s="422"/>
      <c r="U108" s="422"/>
      <c r="V108" s="422"/>
      <c r="W108" s="423"/>
    </row>
    <row r="109" spans="1:23" s="135" customFormat="1" ht="15" customHeight="1" x14ac:dyDescent="0.2">
      <c r="B109" s="534"/>
      <c r="C109" s="150" t="s">
        <v>25</v>
      </c>
      <c r="D109" s="145"/>
      <c r="E109" s="155"/>
      <c r="F109" s="422"/>
      <c r="G109" s="422"/>
      <c r="H109" s="422"/>
      <c r="I109" s="422"/>
      <c r="J109" s="422"/>
      <c r="K109" s="422"/>
      <c r="L109" s="422"/>
      <c r="M109" s="422"/>
      <c r="N109" s="422"/>
      <c r="O109" s="422"/>
      <c r="P109" s="422"/>
      <c r="Q109" s="422"/>
      <c r="R109" s="422"/>
      <c r="S109" s="422"/>
      <c r="T109" s="422"/>
      <c r="U109" s="422"/>
      <c r="V109" s="422"/>
      <c r="W109" s="423"/>
    </row>
    <row r="110" spans="1:23" s="135" customFormat="1" ht="15" customHeight="1" thickBot="1" x14ac:dyDescent="0.25">
      <c r="B110" s="534"/>
      <c r="C110" s="150" t="s">
        <v>29</v>
      </c>
      <c r="D110" s="145"/>
      <c r="E110" s="156"/>
      <c r="F110" s="422"/>
      <c r="G110" s="422"/>
      <c r="H110" s="422"/>
      <c r="I110" s="422"/>
      <c r="J110" s="422"/>
      <c r="K110" s="422"/>
      <c r="L110" s="422"/>
      <c r="M110" s="422"/>
      <c r="N110" s="422"/>
      <c r="O110" s="422"/>
      <c r="P110" s="422"/>
      <c r="Q110" s="422"/>
      <c r="R110" s="422"/>
      <c r="S110" s="422"/>
      <c r="T110" s="422"/>
      <c r="U110" s="422"/>
      <c r="V110" s="422"/>
      <c r="W110" s="423"/>
    </row>
    <row r="111" spans="1:23" s="135" customFormat="1" ht="30" customHeight="1" thickBot="1" x14ac:dyDescent="0.25">
      <c r="B111" s="136" t="s">
        <v>84</v>
      </c>
      <c r="C111" s="211" t="s">
        <v>248</v>
      </c>
      <c r="D111" s="212" t="s">
        <v>50</v>
      </c>
      <c r="E111" s="213">
        <v>1</v>
      </c>
      <c r="F111" s="273">
        <v>13</v>
      </c>
      <c r="G111" s="273">
        <v>13</v>
      </c>
      <c r="H111" s="273">
        <v>15</v>
      </c>
      <c r="I111" s="512" t="s">
        <v>82</v>
      </c>
      <c r="J111" s="273">
        <v>17</v>
      </c>
      <c r="K111" s="273">
        <v>23</v>
      </c>
      <c r="L111" s="273">
        <v>31</v>
      </c>
      <c r="M111" s="273">
        <v>71</v>
      </c>
      <c r="N111" s="273">
        <v>60</v>
      </c>
      <c r="O111" s="512" t="s">
        <v>82</v>
      </c>
      <c r="P111" s="273">
        <v>73</v>
      </c>
      <c r="Q111" s="273">
        <v>118</v>
      </c>
      <c r="R111" s="273">
        <v>159</v>
      </c>
      <c r="S111" s="273">
        <v>162</v>
      </c>
      <c r="T111" s="273">
        <v>200</v>
      </c>
      <c r="U111" s="273">
        <v>250</v>
      </c>
      <c r="V111" s="273">
        <v>300</v>
      </c>
      <c r="W111" s="515">
        <v>350</v>
      </c>
    </row>
    <row r="112" spans="1:23" s="121" customFormat="1" ht="30" customHeight="1" thickBot="1" x14ac:dyDescent="0.25">
      <c r="B112" s="533" t="s">
        <v>45</v>
      </c>
      <c r="C112" s="183" t="s">
        <v>249</v>
      </c>
      <c r="D112" s="215" t="s">
        <v>50</v>
      </c>
      <c r="E112" s="198">
        <v>1</v>
      </c>
      <c r="F112" s="273">
        <v>20</v>
      </c>
      <c r="G112" s="273">
        <v>20</v>
      </c>
      <c r="H112" s="273">
        <v>20</v>
      </c>
      <c r="I112" s="273">
        <v>20</v>
      </c>
      <c r="J112" s="273">
        <v>25</v>
      </c>
      <c r="K112" s="273">
        <v>25</v>
      </c>
      <c r="L112" s="273">
        <v>25</v>
      </c>
      <c r="M112" s="273">
        <v>30</v>
      </c>
      <c r="N112" s="273">
        <v>32</v>
      </c>
      <c r="O112" s="273">
        <v>32</v>
      </c>
      <c r="P112" s="273">
        <v>50</v>
      </c>
      <c r="Q112" s="273">
        <v>54</v>
      </c>
      <c r="R112" s="273">
        <v>76</v>
      </c>
      <c r="S112" s="273">
        <v>76</v>
      </c>
      <c r="T112" s="458">
        <v>90</v>
      </c>
      <c r="U112" s="459" t="s">
        <v>76</v>
      </c>
      <c r="V112" s="459" t="s">
        <v>76</v>
      </c>
      <c r="W112" s="460" t="s">
        <v>76</v>
      </c>
    </row>
    <row r="113" spans="1:23" s="135" customFormat="1" ht="15.75" customHeight="1" thickTop="1" x14ac:dyDescent="0.2">
      <c r="B113" s="534"/>
      <c r="C113" s="144" t="s">
        <v>24</v>
      </c>
      <c r="D113" s="216"/>
      <c r="E113" s="146"/>
      <c r="F113" s="421"/>
      <c r="G113" s="422"/>
      <c r="H113" s="422"/>
      <c r="I113" s="422"/>
      <c r="J113" s="422"/>
      <c r="K113" s="422"/>
      <c r="L113" s="422"/>
      <c r="M113" s="422"/>
      <c r="N113" s="422"/>
      <c r="O113" s="422"/>
      <c r="P113" s="422"/>
      <c r="Q113" s="422"/>
      <c r="R113" s="422"/>
      <c r="S113" s="422"/>
      <c r="T113" s="422"/>
      <c r="U113" s="422"/>
      <c r="V113" s="422"/>
      <c r="W113" s="423"/>
    </row>
    <row r="114" spans="1:23" s="135" customFormat="1" ht="30" customHeight="1" x14ac:dyDescent="0.2">
      <c r="B114" s="534"/>
      <c r="C114" s="150" t="s">
        <v>30</v>
      </c>
      <c r="D114" s="145"/>
      <c r="E114" s="146"/>
      <c r="F114" s="422"/>
      <c r="G114" s="422"/>
      <c r="H114" s="422"/>
      <c r="I114" s="422"/>
      <c r="J114" s="422"/>
      <c r="K114" s="422"/>
      <c r="L114" s="422"/>
      <c r="M114" s="422"/>
      <c r="N114" s="422"/>
      <c r="O114" s="422"/>
      <c r="P114" s="422"/>
      <c r="Q114" s="422"/>
      <c r="R114" s="422"/>
      <c r="S114" s="422"/>
      <c r="T114" s="422"/>
      <c r="U114" s="422"/>
      <c r="V114" s="422"/>
      <c r="W114" s="423"/>
    </row>
    <row r="115" spans="1:23" s="135" customFormat="1" ht="15" customHeight="1" x14ac:dyDescent="0.2">
      <c r="B115" s="534"/>
      <c r="C115" s="150" t="s">
        <v>67</v>
      </c>
      <c r="D115" s="145"/>
      <c r="E115" s="146"/>
      <c r="F115" s="422"/>
      <c r="G115" s="422"/>
      <c r="H115" s="422"/>
      <c r="I115" s="422"/>
      <c r="J115" s="422"/>
      <c r="K115" s="422"/>
      <c r="L115" s="422"/>
      <c r="M115" s="422"/>
      <c r="N115" s="422"/>
      <c r="O115" s="422"/>
      <c r="P115" s="422"/>
      <c r="Q115" s="422"/>
      <c r="R115" s="422"/>
      <c r="S115" s="422"/>
      <c r="T115" s="422"/>
      <c r="U115" s="422"/>
      <c r="V115" s="422"/>
      <c r="W115" s="423"/>
    </row>
    <row r="116" spans="1:23" s="135" customFormat="1" ht="27" customHeight="1" x14ac:dyDescent="0.2">
      <c r="B116" s="534"/>
      <c r="C116" s="150" t="s">
        <v>28</v>
      </c>
      <c r="D116" s="145"/>
      <c r="E116" s="146"/>
      <c r="F116" s="422"/>
      <c r="G116" s="422"/>
      <c r="H116" s="422"/>
      <c r="I116" s="422"/>
      <c r="J116" s="422"/>
      <c r="K116" s="422"/>
      <c r="L116" s="422"/>
      <c r="M116" s="422"/>
      <c r="N116" s="422"/>
      <c r="O116" s="422"/>
      <c r="P116" s="422"/>
      <c r="Q116" s="422"/>
      <c r="R116" s="422"/>
      <c r="S116" s="422"/>
      <c r="T116" s="422"/>
      <c r="U116" s="422"/>
      <c r="V116" s="422"/>
      <c r="W116" s="423"/>
    </row>
    <row r="117" spans="1:23" s="135" customFormat="1" ht="15.75" customHeight="1" thickBot="1" x14ac:dyDescent="0.25">
      <c r="B117" s="535"/>
      <c r="C117" s="151" t="s">
        <v>29</v>
      </c>
      <c r="D117" s="152"/>
      <c r="E117" s="153"/>
      <c r="F117" s="424"/>
      <c r="G117" s="424"/>
      <c r="H117" s="424"/>
      <c r="I117" s="424"/>
      <c r="J117" s="424"/>
      <c r="K117" s="424"/>
      <c r="L117" s="424"/>
      <c r="M117" s="424"/>
      <c r="N117" s="424"/>
      <c r="O117" s="424"/>
      <c r="P117" s="424"/>
      <c r="Q117" s="424"/>
      <c r="R117" s="424"/>
      <c r="S117" s="424"/>
      <c r="T117" s="424"/>
      <c r="U117" s="424"/>
      <c r="V117" s="424"/>
      <c r="W117" s="425"/>
    </row>
    <row r="118" spans="1:23" s="135" customFormat="1" ht="30" customHeight="1" thickBot="1" x14ac:dyDescent="0.25">
      <c r="B118" s="136" t="s">
        <v>124</v>
      </c>
      <c r="C118" s="211" t="s">
        <v>250</v>
      </c>
      <c r="D118" s="212" t="s">
        <v>50</v>
      </c>
      <c r="E118" s="217">
        <v>1</v>
      </c>
      <c r="F118" s="273">
        <v>0.74</v>
      </c>
      <c r="G118" s="275">
        <v>1.07</v>
      </c>
      <c r="H118" s="276">
        <v>2.96</v>
      </c>
      <c r="I118" s="275">
        <v>3.2</v>
      </c>
      <c r="J118" s="276">
        <v>5.97</v>
      </c>
      <c r="K118" s="275">
        <v>11.53</v>
      </c>
      <c r="L118" s="276">
        <v>13.83</v>
      </c>
      <c r="M118" s="274">
        <v>15.19</v>
      </c>
      <c r="N118" s="218" t="s">
        <v>76</v>
      </c>
      <c r="O118" s="274">
        <v>21</v>
      </c>
      <c r="P118" s="275">
        <v>37.799999999999997</v>
      </c>
      <c r="Q118" s="276">
        <v>45</v>
      </c>
      <c r="R118" s="274">
        <v>68</v>
      </c>
      <c r="S118" s="277">
        <v>103.14</v>
      </c>
      <c r="T118" s="516">
        <v>128.71</v>
      </c>
      <c r="U118" s="218" t="s">
        <v>76</v>
      </c>
      <c r="V118" s="218" t="s">
        <v>76</v>
      </c>
      <c r="W118" s="218" t="s">
        <v>76</v>
      </c>
    </row>
    <row r="119" spans="1:23" s="135" customFormat="1" ht="30" customHeight="1" thickBot="1" x14ac:dyDescent="0.25">
      <c r="B119" s="533" t="s">
        <v>72</v>
      </c>
      <c r="C119" s="183" t="s">
        <v>287</v>
      </c>
      <c r="D119" s="215" t="s">
        <v>50</v>
      </c>
      <c r="E119" s="198">
        <v>1</v>
      </c>
      <c r="F119" s="278">
        <v>10</v>
      </c>
      <c r="G119" s="279">
        <v>10</v>
      </c>
      <c r="H119" s="279">
        <v>10</v>
      </c>
      <c r="I119" s="219" t="s">
        <v>76</v>
      </c>
      <c r="J119" s="279">
        <v>15</v>
      </c>
      <c r="K119" s="279">
        <v>15</v>
      </c>
      <c r="L119" s="279">
        <v>15</v>
      </c>
      <c r="M119" s="279">
        <v>15</v>
      </c>
      <c r="N119" s="279">
        <v>15</v>
      </c>
      <c r="O119" s="219" t="s">
        <v>76</v>
      </c>
      <c r="P119" s="279">
        <v>25</v>
      </c>
      <c r="Q119" s="279">
        <v>25</v>
      </c>
      <c r="R119" s="279">
        <v>25</v>
      </c>
      <c r="S119" s="279">
        <v>25</v>
      </c>
      <c r="T119" s="279">
        <v>25</v>
      </c>
      <c r="U119" s="279">
        <v>35</v>
      </c>
      <c r="V119" s="279">
        <v>45</v>
      </c>
      <c r="W119" s="364">
        <v>55</v>
      </c>
    </row>
    <row r="120" spans="1:23" s="135" customFormat="1" ht="15" customHeight="1" thickTop="1" x14ac:dyDescent="0.2">
      <c r="B120" s="534"/>
      <c r="C120" s="144" t="s">
        <v>24</v>
      </c>
      <c r="D120" s="197"/>
      <c r="E120" s="220"/>
      <c r="F120" s="461"/>
      <c r="G120" s="462"/>
      <c r="H120" s="462"/>
      <c r="I120" s="462"/>
      <c r="J120" s="462"/>
      <c r="K120" s="462"/>
      <c r="L120" s="462"/>
      <c r="M120" s="462"/>
      <c r="N120" s="463"/>
      <c r="O120" s="462"/>
      <c r="P120" s="462"/>
      <c r="Q120" s="462"/>
      <c r="R120" s="462"/>
      <c r="S120" s="462"/>
      <c r="T120" s="462"/>
      <c r="U120" s="462"/>
      <c r="V120" s="462"/>
      <c r="W120" s="464"/>
    </row>
    <row r="121" spans="1:23" s="135" customFormat="1" ht="15" customHeight="1" x14ac:dyDescent="0.2">
      <c r="B121" s="534"/>
      <c r="C121" s="150" t="s">
        <v>118</v>
      </c>
      <c r="D121" s="197"/>
      <c r="E121" s="220"/>
      <c r="F121" s="462"/>
      <c r="G121" s="462"/>
      <c r="H121" s="462"/>
      <c r="I121" s="462"/>
      <c r="J121" s="462"/>
      <c r="K121" s="462"/>
      <c r="L121" s="462"/>
      <c r="M121" s="462"/>
      <c r="N121" s="463"/>
      <c r="O121" s="462"/>
      <c r="P121" s="462"/>
      <c r="Q121" s="462"/>
      <c r="R121" s="462"/>
      <c r="S121" s="462"/>
      <c r="T121" s="462"/>
      <c r="U121" s="462"/>
      <c r="V121" s="462"/>
      <c r="W121" s="464"/>
    </row>
    <row r="122" spans="1:23" s="135" customFormat="1" ht="15" customHeight="1" thickBot="1" x14ac:dyDescent="0.25">
      <c r="B122" s="535"/>
      <c r="C122" s="150" t="s">
        <v>137</v>
      </c>
      <c r="D122" s="223"/>
      <c r="E122" s="224"/>
      <c r="F122" s="465"/>
      <c r="G122" s="466"/>
      <c r="H122" s="466"/>
      <c r="I122" s="466"/>
      <c r="J122" s="466"/>
      <c r="K122" s="466"/>
      <c r="L122" s="466"/>
      <c r="M122" s="466"/>
      <c r="N122" s="466"/>
      <c r="O122" s="466"/>
      <c r="P122" s="466"/>
      <c r="Q122" s="466"/>
      <c r="R122" s="466"/>
      <c r="S122" s="466"/>
      <c r="T122" s="466"/>
      <c r="U122" s="466"/>
      <c r="V122" s="466"/>
      <c r="W122" s="467"/>
    </row>
    <row r="123" spans="1:23" s="135" customFormat="1" ht="30" customHeight="1" thickBot="1" x14ac:dyDescent="0.25">
      <c r="B123" s="533" t="s">
        <v>159</v>
      </c>
      <c r="C123" s="137" t="s">
        <v>288</v>
      </c>
      <c r="D123" s="138" t="s">
        <v>85</v>
      </c>
      <c r="E123" s="139">
        <v>1</v>
      </c>
      <c r="F123" s="529">
        <v>55</v>
      </c>
      <c r="G123" s="530">
        <v>0</v>
      </c>
      <c r="H123" s="531">
        <v>0</v>
      </c>
      <c r="I123" s="219" t="s">
        <v>76</v>
      </c>
      <c r="J123" s="532">
        <v>55</v>
      </c>
      <c r="K123" s="530">
        <v>0</v>
      </c>
      <c r="L123" s="530">
        <v>0</v>
      </c>
      <c r="M123" s="530">
        <v>0</v>
      </c>
      <c r="N123" s="531">
        <v>0</v>
      </c>
      <c r="O123" s="219" t="s">
        <v>76</v>
      </c>
      <c r="P123" s="532">
        <v>60</v>
      </c>
      <c r="Q123" s="530"/>
      <c r="R123" s="530"/>
      <c r="S123" s="530"/>
      <c r="T123" s="530"/>
      <c r="U123" s="532">
        <v>65</v>
      </c>
      <c r="V123" s="530"/>
      <c r="W123" s="565"/>
    </row>
    <row r="124" spans="1:23" s="135" customFormat="1" ht="15" customHeight="1" thickTop="1" x14ac:dyDescent="0.2">
      <c r="B124" s="534"/>
      <c r="C124" s="185" t="s">
        <v>117</v>
      </c>
      <c r="D124" s="227"/>
      <c r="E124" s="228"/>
      <c r="F124" s="468">
        <v>0.10048</v>
      </c>
      <c r="G124" s="469">
        <v>0.14130000000000001</v>
      </c>
      <c r="H124" s="469">
        <v>0.17898</v>
      </c>
      <c r="I124" s="470" t="s">
        <v>76</v>
      </c>
      <c r="J124" s="469">
        <v>0.23863999999999999</v>
      </c>
      <c r="K124" s="469">
        <v>0.27945999999999999</v>
      </c>
      <c r="L124" s="469">
        <v>0.34854000000000002</v>
      </c>
      <c r="M124" s="469">
        <v>0.41762000000000005</v>
      </c>
      <c r="N124" s="469">
        <v>0.49926000000000004</v>
      </c>
      <c r="O124" s="469">
        <v>0.68766000000000005</v>
      </c>
      <c r="P124" s="469">
        <v>0.85722000000000009</v>
      </c>
      <c r="Q124" s="469">
        <v>1.0205000000000002</v>
      </c>
      <c r="R124" s="469">
        <v>1.1837800000000001</v>
      </c>
      <c r="S124" s="469">
        <v>1.3376399999999999</v>
      </c>
      <c r="T124" s="469"/>
      <c r="U124" s="469"/>
      <c r="V124" s="469"/>
      <c r="W124" s="471">
        <v>1.6642000000000001</v>
      </c>
    </row>
    <row r="125" spans="1:23" s="135" customFormat="1" ht="15" customHeight="1" thickBot="1" x14ac:dyDescent="0.25">
      <c r="B125" s="535"/>
      <c r="C125" s="151" t="s">
        <v>259</v>
      </c>
      <c r="D125" s="227"/>
      <c r="E125" s="229"/>
      <c r="F125" s="472">
        <v>3.2000000000000001E-2</v>
      </c>
      <c r="G125" s="473">
        <v>4.4999999999999998E-2</v>
      </c>
      <c r="H125" s="472">
        <v>5.6999999999999995E-2</v>
      </c>
      <c r="I125" s="470" t="s">
        <v>76</v>
      </c>
      <c r="J125" s="473">
        <v>7.5999999999999998E-2</v>
      </c>
      <c r="K125" s="472">
        <v>8.8999999999999996E-2</v>
      </c>
      <c r="L125" s="472">
        <v>0.111</v>
      </c>
      <c r="M125" s="472">
        <v>0.13300000000000001</v>
      </c>
      <c r="N125" s="472">
        <v>0.159</v>
      </c>
      <c r="O125" s="472">
        <v>0.219</v>
      </c>
      <c r="P125" s="472">
        <v>0.27300000000000002</v>
      </c>
      <c r="Q125" s="472">
        <v>0.32500000000000007</v>
      </c>
      <c r="R125" s="472">
        <v>0.377</v>
      </c>
      <c r="S125" s="472">
        <v>0.42599999999999999</v>
      </c>
      <c r="T125" s="472"/>
      <c r="U125" s="472"/>
      <c r="V125" s="472"/>
      <c r="W125" s="474">
        <v>0.53</v>
      </c>
    </row>
    <row r="126" spans="1:23" s="121" customFormat="1" ht="30" customHeight="1" thickBot="1" x14ac:dyDescent="0.25">
      <c r="A126" s="127"/>
      <c r="B126" s="143" t="s">
        <v>73</v>
      </c>
      <c r="C126" s="137" t="s">
        <v>289</v>
      </c>
      <c r="D126" s="138" t="s">
        <v>79</v>
      </c>
      <c r="E126" s="139">
        <v>1</v>
      </c>
      <c r="F126" s="529">
        <v>50</v>
      </c>
      <c r="G126" s="530"/>
      <c r="H126" s="530"/>
      <c r="I126" s="530"/>
      <c r="J126" s="530"/>
      <c r="K126" s="530"/>
      <c r="L126" s="530"/>
      <c r="M126" s="530"/>
      <c r="N126" s="530"/>
      <c r="O126" s="530"/>
      <c r="P126" s="530"/>
      <c r="Q126" s="530"/>
      <c r="R126" s="530"/>
      <c r="S126" s="530"/>
      <c r="T126" s="530"/>
      <c r="U126" s="530"/>
      <c r="V126" s="530"/>
      <c r="W126" s="565"/>
    </row>
    <row r="127" spans="1:23" s="121" customFormat="1" ht="30" customHeight="1" thickTop="1" thickBot="1" x14ac:dyDescent="0.25">
      <c r="A127" s="127"/>
      <c r="B127" s="533" t="s">
        <v>153</v>
      </c>
      <c r="C127" s="137" t="s">
        <v>290</v>
      </c>
      <c r="D127" s="215" t="s">
        <v>79</v>
      </c>
      <c r="E127" s="198">
        <v>1</v>
      </c>
      <c r="F127" s="529">
        <v>70</v>
      </c>
      <c r="G127" s="530"/>
      <c r="H127" s="530"/>
      <c r="I127" s="530"/>
      <c r="J127" s="530"/>
      <c r="K127" s="530"/>
      <c r="L127" s="530"/>
      <c r="M127" s="530"/>
      <c r="N127" s="530"/>
      <c r="O127" s="530"/>
      <c r="P127" s="530"/>
      <c r="Q127" s="530"/>
      <c r="R127" s="530"/>
      <c r="S127" s="530"/>
      <c r="T127" s="530"/>
      <c r="U127" s="530"/>
      <c r="V127" s="530"/>
      <c r="W127" s="565"/>
    </row>
    <row r="128" spans="1:23" s="121" customFormat="1" ht="15" customHeight="1" thickTop="1" x14ac:dyDescent="0.2">
      <c r="A128" s="127"/>
      <c r="B128" s="534"/>
      <c r="C128" s="185" t="s">
        <v>117</v>
      </c>
      <c r="D128" s="197"/>
      <c r="E128" s="155"/>
      <c r="F128" s="475"/>
      <c r="G128" s="475"/>
      <c r="H128" s="475"/>
      <c r="I128" s="475"/>
      <c r="J128" s="475"/>
      <c r="K128" s="475"/>
      <c r="L128" s="475"/>
      <c r="M128" s="475"/>
      <c r="N128" s="475"/>
      <c r="O128" s="475"/>
      <c r="P128" s="475"/>
      <c r="Q128" s="475"/>
      <c r="R128" s="475"/>
      <c r="S128" s="475"/>
      <c r="T128" s="475"/>
      <c r="U128" s="475"/>
      <c r="V128" s="475"/>
      <c r="W128" s="476"/>
    </row>
    <row r="129" spans="1:23" s="121" customFormat="1" ht="15" customHeight="1" thickBot="1" x14ac:dyDescent="0.25">
      <c r="A129" s="127"/>
      <c r="B129" s="535"/>
      <c r="C129" s="151" t="s">
        <v>128</v>
      </c>
      <c r="D129" s="193"/>
      <c r="E129" s="189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446"/>
      <c r="T129" s="446"/>
      <c r="U129" s="446"/>
      <c r="V129" s="446"/>
      <c r="W129" s="447"/>
    </row>
    <row r="130" spans="1:23" s="121" customFormat="1" ht="30" customHeight="1" thickBot="1" x14ac:dyDescent="0.25">
      <c r="A130" s="127"/>
      <c r="B130" s="533" t="s">
        <v>132</v>
      </c>
      <c r="C130" s="231" t="s">
        <v>339</v>
      </c>
      <c r="D130" s="175" t="s">
        <v>79</v>
      </c>
      <c r="E130" s="139">
        <v>1</v>
      </c>
      <c r="F130" s="529">
        <v>65</v>
      </c>
      <c r="G130" s="530">
        <v>0</v>
      </c>
      <c r="H130" s="531">
        <v>0</v>
      </c>
      <c r="I130" s="532">
        <v>85</v>
      </c>
      <c r="J130" s="530">
        <v>0</v>
      </c>
      <c r="K130" s="530">
        <v>0</v>
      </c>
      <c r="L130" s="531">
        <v>0</v>
      </c>
      <c r="M130" s="532">
        <v>120</v>
      </c>
      <c r="N130" s="530">
        <v>0</v>
      </c>
      <c r="O130" s="530">
        <v>0</v>
      </c>
      <c r="P130" s="531">
        <v>0</v>
      </c>
      <c r="Q130" s="532">
        <v>140</v>
      </c>
      <c r="R130" s="531">
        <v>0</v>
      </c>
      <c r="S130" s="554">
        <v>160</v>
      </c>
      <c r="T130" s="557"/>
      <c r="U130" s="554">
        <v>180</v>
      </c>
      <c r="V130" s="557"/>
      <c r="W130" s="566"/>
    </row>
    <row r="131" spans="1:23" s="125" customFormat="1" ht="15" customHeight="1" thickTop="1" x14ac:dyDescent="0.2">
      <c r="A131" s="232"/>
      <c r="B131" s="534"/>
      <c r="C131" s="185" t="s">
        <v>24</v>
      </c>
      <c r="D131" s="233"/>
      <c r="E131" s="187"/>
      <c r="F131" s="477"/>
      <c r="G131" s="478"/>
      <c r="H131" s="478"/>
      <c r="I131" s="478"/>
      <c r="J131" s="478"/>
      <c r="K131" s="478"/>
      <c r="L131" s="478"/>
      <c r="M131" s="478"/>
      <c r="N131" s="478"/>
      <c r="O131" s="478"/>
      <c r="P131" s="478"/>
      <c r="Q131" s="478"/>
      <c r="R131" s="478"/>
      <c r="S131" s="478"/>
      <c r="T131" s="478"/>
      <c r="U131" s="478"/>
      <c r="V131" s="478"/>
      <c r="W131" s="479"/>
    </row>
    <row r="132" spans="1:23" s="121" customFormat="1" ht="15" customHeight="1" x14ac:dyDescent="0.2">
      <c r="A132" s="127"/>
      <c r="B132" s="534"/>
      <c r="C132" s="150" t="s">
        <v>130</v>
      </c>
      <c r="D132" s="186"/>
      <c r="E132" s="190"/>
      <c r="F132" s="480"/>
      <c r="G132" s="462"/>
      <c r="H132" s="462"/>
      <c r="I132" s="462"/>
      <c r="J132" s="462"/>
      <c r="K132" s="462"/>
      <c r="L132" s="462"/>
      <c r="M132" s="462"/>
      <c r="N132" s="462"/>
      <c r="O132" s="462"/>
      <c r="P132" s="462"/>
      <c r="Q132" s="462"/>
      <c r="R132" s="462"/>
      <c r="S132" s="462"/>
      <c r="T132" s="462"/>
      <c r="U132" s="462"/>
      <c r="V132" s="462"/>
      <c r="W132" s="464"/>
    </row>
    <row r="133" spans="1:23" s="121" customFormat="1" ht="15" customHeight="1" x14ac:dyDescent="0.2">
      <c r="A133" s="127"/>
      <c r="B133" s="534"/>
      <c r="C133" s="150" t="s">
        <v>129</v>
      </c>
      <c r="D133" s="186"/>
      <c r="E133" s="190"/>
      <c r="F133" s="481"/>
      <c r="G133" s="463"/>
      <c r="H133" s="462"/>
      <c r="I133" s="463"/>
      <c r="J133" s="463"/>
      <c r="K133" s="462"/>
      <c r="L133" s="462"/>
      <c r="M133" s="462"/>
      <c r="N133" s="462"/>
      <c r="O133" s="463"/>
      <c r="P133" s="462"/>
      <c r="Q133" s="462"/>
      <c r="R133" s="462"/>
      <c r="S133" s="462"/>
      <c r="T133" s="462"/>
      <c r="U133" s="462"/>
      <c r="V133" s="462"/>
      <c r="W133" s="482"/>
    </row>
    <row r="134" spans="1:23" s="121" customFormat="1" ht="15" customHeight="1" thickBot="1" x14ac:dyDescent="0.25">
      <c r="A134" s="127"/>
      <c r="B134" s="535"/>
      <c r="C134" s="151" t="s">
        <v>131</v>
      </c>
      <c r="D134" s="193"/>
      <c r="E134" s="239"/>
      <c r="F134" s="483"/>
      <c r="G134" s="195"/>
      <c r="H134" s="195"/>
      <c r="I134" s="195"/>
      <c r="J134" s="195"/>
      <c r="K134" s="484"/>
      <c r="L134" s="195"/>
      <c r="M134" s="195"/>
      <c r="N134" s="195"/>
      <c r="O134" s="195"/>
      <c r="P134" s="195"/>
      <c r="Q134" s="484"/>
      <c r="R134" s="195"/>
      <c r="S134" s="451"/>
      <c r="T134" s="451"/>
      <c r="U134" s="451"/>
      <c r="V134" s="451"/>
      <c r="W134" s="452"/>
    </row>
    <row r="135" spans="1:23" s="121" customFormat="1" ht="30" customHeight="1" thickBot="1" x14ac:dyDescent="0.25">
      <c r="B135" s="533" t="s">
        <v>133</v>
      </c>
      <c r="C135" s="137" t="s">
        <v>340</v>
      </c>
      <c r="D135" s="175" t="s">
        <v>79</v>
      </c>
      <c r="E135" s="139"/>
      <c r="F135" s="562" t="s">
        <v>76</v>
      </c>
      <c r="G135" s="563"/>
      <c r="H135" s="563"/>
      <c r="I135" s="563"/>
      <c r="J135" s="563"/>
      <c r="K135" s="563"/>
      <c r="L135" s="563"/>
      <c r="M135" s="563"/>
      <c r="N135" s="563"/>
      <c r="O135" s="563"/>
      <c r="P135" s="563"/>
      <c r="Q135" s="563"/>
      <c r="R135" s="563"/>
      <c r="S135" s="563"/>
      <c r="T135" s="563"/>
      <c r="U135" s="563"/>
      <c r="V135" s="563"/>
      <c r="W135" s="564"/>
    </row>
    <row r="136" spans="1:23" s="121" customFormat="1" ht="20.100000000000001" customHeight="1" thickTop="1" x14ac:dyDescent="0.2">
      <c r="B136" s="534"/>
      <c r="C136" s="241" t="s">
        <v>350</v>
      </c>
      <c r="D136" s="203" t="s">
        <v>125</v>
      </c>
      <c r="E136" s="318">
        <v>1</v>
      </c>
      <c r="F136" s="650">
        <v>810</v>
      </c>
      <c r="G136" s="651">
        <v>0</v>
      </c>
      <c r="H136" s="651">
        <v>0</v>
      </c>
      <c r="I136" s="651">
        <v>0</v>
      </c>
      <c r="J136" s="651">
        <v>0</v>
      </c>
      <c r="K136" s="651">
        <v>0</v>
      </c>
      <c r="L136" s="651">
        <v>0</v>
      </c>
      <c r="M136" s="651">
        <v>0</v>
      </c>
      <c r="N136" s="651">
        <v>0</v>
      </c>
      <c r="O136" s="651">
        <v>0</v>
      </c>
      <c r="P136" s="651">
        <v>0</v>
      </c>
      <c r="Q136" s="651">
        <v>0</v>
      </c>
      <c r="R136" s="651">
        <v>0</v>
      </c>
      <c r="S136" s="651">
        <v>0</v>
      </c>
      <c r="T136" s="651"/>
      <c r="U136" s="651"/>
      <c r="V136" s="651"/>
      <c r="W136" s="652">
        <v>0</v>
      </c>
    </row>
    <row r="137" spans="1:23" s="121" customFormat="1" ht="20.100000000000001" customHeight="1" thickBot="1" x14ac:dyDescent="0.25">
      <c r="B137" s="535"/>
      <c r="C137" s="150" t="s">
        <v>352</v>
      </c>
      <c r="D137" s="242" t="s">
        <v>125</v>
      </c>
      <c r="E137" s="316">
        <v>1</v>
      </c>
      <c r="F137" s="580">
        <v>860</v>
      </c>
      <c r="G137" s="581">
        <v>0</v>
      </c>
      <c r="H137" s="581">
        <v>0</v>
      </c>
      <c r="I137" s="581">
        <v>0</v>
      </c>
      <c r="J137" s="581">
        <v>0</v>
      </c>
      <c r="K137" s="581">
        <v>0</v>
      </c>
      <c r="L137" s="581">
        <v>0</v>
      </c>
      <c r="M137" s="581">
        <v>0</v>
      </c>
      <c r="N137" s="581">
        <v>0</v>
      </c>
      <c r="O137" s="581">
        <v>0</v>
      </c>
      <c r="P137" s="581">
        <v>0</v>
      </c>
      <c r="Q137" s="581">
        <v>0</v>
      </c>
      <c r="R137" s="581">
        <v>0</v>
      </c>
      <c r="S137" s="581">
        <v>0</v>
      </c>
      <c r="T137" s="581"/>
      <c r="U137" s="581"/>
      <c r="V137" s="581"/>
      <c r="W137" s="582">
        <v>0</v>
      </c>
    </row>
    <row r="138" spans="1:23" s="135" customFormat="1" ht="30" customHeight="1" thickBot="1" x14ac:dyDescent="0.25">
      <c r="B138" s="158" t="s">
        <v>83</v>
      </c>
      <c r="C138" s="137" t="s">
        <v>251</v>
      </c>
      <c r="D138" s="175" t="s">
        <v>135</v>
      </c>
      <c r="E138" s="139"/>
      <c r="F138" s="562" t="s">
        <v>76</v>
      </c>
      <c r="G138" s="563"/>
      <c r="H138" s="563"/>
      <c r="I138" s="563"/>
      <c r="J138" s="563"/>
      <c r="K138" s="563"/>
      <c r="L138" s="563"/>
      <c r="M138" s="563"/>
      <c r="N138" s="563"/>
      <c r="O138" s="563"/>
      <c r="P138" s="563"/>
      <c r="Q138" s="563"/>
      <c r="R138" s="563"/>
      <c r="S138" s="563"/>
      <c r="T138" s="563"/>
      <c r="U138" s="563"/>
      <c r="V138" s="563"/>
      <c r="W138" s="564"/>
    </row>
    <row r="139" spans="1:23" s="121" customFormat="1" ht="20.100000000000001" customHeight="1" thickTop="1" x14ac:dyDescent="0.2">
      <c r="B139" s="159" t="s">
        <v>309</v>
      </c>
      <c r="C139" s="165" t="s">
        <v>9</v>
      </c>
      <c r="D139" s="203" t="s">
        <v>135</v>
      </c>
      <c r="E139" s="318">
        <v>1</v>
      </c>
      <c r="F139" s="650">
        <v>110</v>
      </c>
      <c r="G139" s="651">
        <v>0</v>
      </c>
      <c r="H139" s="651">
        <v>0</v>
      </c>
      <c r="I139" s="651">
        <v>0</v>
      </c>
      <c r="J139" s="651">
        <v>0</v>
      </c>
      <c r="K139" s="651">
        <v>0</v>
      </c>
      <c r="L139" s="651">
        <v>0</v>
      </c>
      <c r="M139" s="651">
        <v>0</v>
      </c>
      <c r="N139" s="651">
        <v>0</v>
      </c>
      <c r="O139" s="651">
        <v>0</v>
      </c>
      <c r="P139" s="651">
        <v>0</v>
      </c>
      <c r="Q139" s="651">
        <v>0</v>
      </c>
      <c r="R139" s="651">
        <v>0</v>
      </c>
      <c r="S139" s="651">
        <v>0</v>
      </c>
      <c r="T139" s="651"/>
      <c r="U139" s="651"/>
      <c r="V139" s="651"/>
      <c r="W139" s="652">
        <v>0</v>
      </c>
    </row>
    <row r="140" spans="1:23" s="121" customFormat="1" ht="20.100000000000001" customHeight="1" x14ac:dyDescent="0.2">
      <c r="B140" s="159" t="s">
        <v>310</v>
      </c>
      <c r="C140" s="165" t="s">
        <v>334</v>
      </c>
      <c r="D140" s="210" t="s">
        <v>135</v>
      </c>
      <c r="E140" s="319">
        <v>1</v>
      </c>
      <c r="F140" s="573">
        <v>50</v>
      </c>
      <c r="G140" s="574">
        <v>0</v>
      </c>
      <c r="H140" s="574">
        <v>0</v>
      </c>
      <c r="I140" s="574">
        <v>0</v>
      </c>
      <c r="J140" s="574">
        <v>0</v>
      </c>
      <c r="K140" s="574">
        <v>0</v>
      </c>
      <c r="L140" s="574">
        <v>0</v>
      </c>
      <c r="M140" s="574">
        <v>0</v>
      </c>
      <c r="N140" s="574">
        <v>0</v>
      </c>
      <c r="O140" s="574">
        <v>0</v>
      </c>
      <c r="P140" s="574">
        <v>0</v>
      </c>
      <c r="Q140" s="574">
        <v>0</v>
      </c>
      <c r="R140" s="574">
        <v>0</v>
      </c>
      <c r="S140" s="574">
        <v>0</v>
      </c>
      <c r="T140" s="574"/>
      <c r="U140" s="574"/>
      <c r="V140" s="574"/>
      <c r="W140" s="575">
        <v>0</v>
      </c>
    </row>
    <row r="141" spans="1:23" s="121" customFormat="1" ht="20.100000000000001" customHeight="1" thickBot="1" x14ac:dyDescent="0.25">
      <c r="B141" s="159" t="s">
        <v>311</v>
      </c>
      <c r="C141" s="165" t="s">
        <v>335</v>
      </c>
      <c r="D141" s="242" t="s">
        <v>135</v>
      </c>
      <c r="E141" s="316">
        <v>1</v>
      </c>
      <c r="F141" s="570">
        <v>25</v>
      </c>
      <c r="G141" s="571">
        <v>0</v>
      </c>
      <c r="H141" s="571">
        <v>0</v>
      </c>
      <c r="I141" s="571">
        <v>0</v>
      </c>
      <c r="J141" s="571">
        <v>0</v>
      </c>
      <c r="K141" s="571">
        <v>0</v>
      </c>
      <c r="L141" s="571">
        <v>0</v>
      </c>
      <c r="M141" s="571">
        <v>0</v>
      </c>
      <c r="N141" s="571">
        <v>0</v>
      </c>
      <c r="O141" s="571">
        <v>0</v>
      </c>
      <c r="P141" s="571">
        <v>0</v>
      </c>
      <c r="Q141" s="571">
        <v>0</v>
      </c>
      <c r="R141" s="571">
        <v>0</v>
      </c>
      <c r="S141" s="571">
        <v>0</v>
      </c>
      <c r="T141" s="571"/>
      <c r="U141" s="571"/>
      <c r="V141" s="571"/>
      <c r="W141" s="572">
        <v>0</v>
      </c>
    </row>
    <row r="142" spans="1:23" s="135" customFormat="1" ht="30" customHeight="1" thickBot="1" x14ac:dyDescent="0.25">
      <c r="B142" s="158" t="s">
        <v>312</v>
      </c>
      <c r="C142" s="137" t="s">
        <v>286</v>
      </c>
      <c r="D142" s="175" t="s">
        <v>135</v>
      </c>
      <c r="E142" s="139"/>
      <c r="F142" s="567" t="s">
        <v>76</v>
      </c>
      <c r="G142" s="568"/>
      <c r="H142" s="568"/>
      <c r="I142" s="568"/>
      <c r="J142" s="568"/>
      <c r="K142" s="568"/>
      <c r="L142" s="568"/>
      <c r="M142" s="568"/>
      <c r="N142" s="568"/>
      <c r="O142" s="568"/>
      <c r="P142" s="568"/>
      <c r="Q142" s="568"/>
      <c r="R142" s="568"/>
      <c r="S142" s="568"/>
      <c r="T142" s="568"/>
      <c r="U142" s="568"/>
      <c r="V142" s="568"/>
      <c r="W142" s="594"/>
    </row>
    <row r="143" spans="1:23" s="121" customFormat="1" ht="20.100000000000001" customHeight="1" thickTop="1" x14ac:dyDescent="0.2">
      <c r="B143" s="159" t="s">
        <v>313</v>
      </c>
      <c r="C143" s="160" t="s">
        <v>336</v>
      </c>
      <c r="D143" s="203" t="s">
        <v>135</v>
      </c>
      <c r="E143" s="318">
        <v>1</v>
      </c>
      <c r="F143" s="650">
        <v>200</v>
      </c>
      <c r="G143" s="651">
        <v>0</v>
      </c>
      <c r="H143" s="651">
        <v>0</v>
      </c>
      <c r="I143" s="651">
        <v>0</v>
      </c>
      <c r="J143" s="651">
        <v>0</v>
      </c>
      <c r="K143" s="651">
        <v>0</v>
      </c>
      <c r="L143" s="651">
        <v>0</v>
      </c>
      <c r="M143" s="651">
        <v>0</v>
      </c>
      <c r="N143" s="651">
        <v>0</v>
      </c>
      <c r="O143" s="651">
        <v>0</v>
      </c>
      <c r="P143" s="651">
        <v>0</v>
      </c>
      <c r="Q143" s="651">
        <v>0</v>
      </c>
      <c r="R143" s="651">
        <v>0</v>
      </c>
      <c r="S143" s="651">
        <v>0</v>
      </c>
      <c r="T143" s="651"/>
      <c r="U143" s="651"/>
      <c r="V143" s="651"/>
      <c r="W143" s="652">
        <v>0</v>
      </c>
    </row>
    <row r="144" spans="1:23" s="121" customFormat="1" ht="20.100000000000001" customHeight="1" x14ac:dyDescent="0.2">
      <c r="B144" s="159" t="s">
        <v>314</v>
      </c>
      <c r="C144" s="165" t="s">
        <v>337</v>
      </c>
      <c r="D144" s="210" t="s">
        <v>135</v>
      </c>
      <c r="E144" s="319">
        <v>1</v>
      </c>
      <c r="F144" s="573">
        <v>400</v>
      </c>
      <c r="G144" s="574">
        <v>0</v>
      </c>
      <c r="H144" s="574">
        <v>0</v>
      </c>
      <c r="I144" s="574">
        <v>0</v>
      </c>
      <c r="J144" s="574">
        <v>0</v>
      </c>
      <c r="K144" s="574">
        <v>0</v>
      </c>
      <c r="L144" s="574">
        <v>0</v>
      </c>
      <c r="M144" s="574">
        <v>0</v>
      </c>
      <c r="N144" s="574">
        <v>0</v>
      </c>
      <c r="O144" s="574">
        <v>0</v>
      </c>
      <c r="P144" s="574">
        <v>0</v>
      </c>
      <c r="Q144" s="574">
        <v>0</v>
      </c>
      <c r="R144" s="574">
        <v>0</v>
      </c>
      <c r="S144" s="574">
        <v>0</v>
      </c>
      <c r="T144" s="574"/>
      <c r="U144" s="574"/>
      <c r="V144" s="574"/>
      <c r="W144" s="575">
        <v>0</v>
      </c>
    </row>
    <row r="145" spans="1:23" s="121" customFormat="1" ht="20.100000000000001" customHeight="1" x14ac:dyDescent="0.2">
      <c r="B145" s="159" t="s">
        <v>315</v>
      </c>
      <c r="C145" s="165" t="s">
        <v>329</v>
      </c>
      <c r="D145" s="210" t="s">
        <v>135</v>
      </c>
      <c r="E145" s="319">
        <v>1</v>
      </c>
      <c r="F145" s="573">
        <v>100</v>
      </c>
      <c r="G145" s="574">
        <v>0</v>
      </c>
      <c r="H145" s="574">
        <v>0</v>
      </c>
      <c r="I145" s="574">
        <v>0</v>
      </c>
      <c r="J145" s="574">
        <v>0</v>
      </c>
      <c r="K145" s="574">
        <v>0</v>
      </c>
      <c r="L145" s="574">
        <v>0</v>
      </c>
      <c r="M145" s="574">
        <v>0</v>
      </c>
      <c r="N145" s="574">
        <v>0</v>
      </c>
      <c r="O145" s="574">
        <v>0</v>
      </c>
      <c r="P145" s="574">
        <v>0</v>
      </c>
      <c r="Q145" s="574">
        <v>0</v>
      </c>
      <c r="R145" s="574">
        <v>0</v>
      </c>
      <c r="S145" s="574">
        <v>0</v>
      </c>
      <c r="T145" s="574"/>
      <c r="U145" s="574"/>
      <c r="V145" s="574"/>
      <c r="W145" s="575">
        <v>0</v>
      </c>
    </row>
    <row r="146" spans="1:23" s="121" customFormat="1" ht="20.100000000000001" customHeight="1" x14ac:dyDescent="0.2">
      <c r="B146" s="159" t="s">
        <v>316</v>
      </c>
      <c r="C146" s="165" t="s">
        <v>330</v>
      </c>
      <c r="D146" s="210" t="s">
        <v>53</v>
      </c>
      <c r="E146" s="319">
        <v>1</v>
      </c>
      <c r="F146" s="573">
        <v>65</v>
      </c>
      <c r="G146" s="574">
        <v>0</v>
      </c>
      <c r="H146" s="574">
        <v>0</v>
      </c>
      <c r="I146" s="574">
        <v>0</v>
      </c>
      <c r="J146" s="574">
        <v>0</v>
      </c>
      <c r="K146" s="574">
        <v>0</v>
      </c>
      <c r="L146" s="574">
        <v>0</v>
      </c>
      <c r="M146" s="574">
        <v>0</v>
      </c>
      <c r="N146" s="574">
        <v>0</v>
      </c>
      <c r="O146" s="574">
        <v>0</v>
      </c>
      <c r="P146" s="574">
        <v>0</v>
      </c>
      <c r="Q146" s="574">
        <v>0</v>
      </c>
      <c r="R146" s="574">
        <v>0</v>
      </c>
      <c r="S146" s="574">
        <v>0</v>
      </c>
      <c r="T146" s="574"/>
      <c r="U146" s="574"/>
      <c r="V146" s="574"/>
      <c r="W146" s="575">
        <v>0</v>
      </c>
    </row>
    <row r="147" spans="1:23" s="121" customFormat="1" ht="20.100000000000001" customHeight="1" x14ac:dyDescent="0.2">
      <c r="B147" s="159" t="s">
        <v>317</v>
      </c>
      <c r="C147" s="173" t="s">
        <v>331</v>
      </c>
      <c r="D147" s="210" t="s">
        <v>135</v>
      </c>
      <c r="E147" s="319">
        <v>1</v>
      </c>
      <c r="F147" s="573">
        <v>50</v>
      </c>
      <c r="G147" s="574">
        <v>0</v>
      </c>
      <c r="H147" s="574">
        <v>0</v>
      </c>
      <c r="I147" s="574">
        <v>0</v>
      </c>
      <c r="J147" s="574">
        <v>0</v>
      </c>
      <c r="K147" s="574">
        <v>0</v>
      </c>
      <c r="L147" s="574">
        <v>0</v>
      </c>
      <c r="M147" s="574">
        <v>0</v>
      </c>
      <c r="N147" s="574">
        <v>0</v>
      </c>
      <c r="O147" s="574">
        <v>0</v>
      </c>
      <c r="P147" s="574">
        <v>0</v>
      </c>
      <c r="Q147" s="574">
        <v>0</v>
      </c>
      <c r="R147" s="574">
        <v>0</v>
      </c>
      <c r="S147" s="574">
        <v>0</v>
      </c>
      <c r="T147" s="574"/>
      <c r="U147" s="574"/>
      <c r="V147" s="574"/>
      <c r="W147" s="575">
        <v>0</v>
      </c>
    </row>
    <row r="148" spans="1:23" s="121" customFormat="1" ht="20.100000000000001" customHeight="1" x14ac:dyDescent="0.2">
      <c r="B148" s="159" t="s">
        <v>318</v>
      </c>
      <c r="C148" s="165" t="s">
        <v>332</v>
      </c>
      <c r="D148" s="210" t="s">
        <v>68</v>
      </c>
      <c r="E148" s="319">
        <v>1</v>
      </c>
      <c r="F148" s="573">
        <v>50</v>
      </c>
      <c r="G148" s="574">
        <v>0</v>
      </c>
      <c r="H148" s="574">
        <v>0</v>
      </c>
      <c r="I148" s="574">
        <v>0</v>
      </c>
      <c r="J148" s="574">
        <v>0</v>
      </c>
      <c r="K148" s="574">
        <v>0</v>
      </c>
      <c r="L148" s="574">
        <v>0</v>
      </c>
      <c r="M148" s="574">
        <v>0</v>
      </c>
      <c r="N148" s="574">
        <v>0</v>
      </c>
      <c r="O148" s="574">
        <v>0</v>
      </c>
      <c r="P148" s="574">
        <v>0</v>
      </c>
      <c r="Q148" s="574">
        <v>0</v>
      </c>
      <c r="R148" s="574">
        <v>0</v>
      </c>
      <c r="S148" s="574">
        <v>0</v>
      </c>
      <c r="T148" s="574"/>
      <c r="U148" s="574"/>
      <c r="V148" s="574"/>
      <c r="W148" s="575">
        <v>0</v>
      </c>
    </row>
    <row r="149" spans="1:23" s="121" customFormat="1" ht="20.100000000000001" customHeight="1" thickBot="1" x14ac:dyDescent="0.25">
      <c r="A149" s="169"/>
      <c r="B149" s="166" t="s">
        <v>319</v>
      </c>
      <c r="C149" s="485" t="s">
        <v>327</v>
      </c>
      <c r="D149" s="242" t="s">
        <v>51</v>
      </c>
      <c r="E149" s="316">
        <v>1</v>
      </c>
      <c r="F149" s="580">
        <v>29</v>
      </c>
      <c r="G149" s="581">
        <v>0</v>
      </c>
      <c r="H149" s="581">
        <v>0</v>
      </c>
      <c r="I149" s="581">
        <v>0</v>
      </c>
      <c r="J149" s="581">
        <v>0</v>
      </c>
      <c r="K149" s="581">
        <v>0</v>
      </c>
      <c r="L149" s="581">
        <v>0</v>
      </c>
      <c r="M149" s="581">
        <v>0</v>
      </c>
      <c r="N149" s="581">
        <v>0</v>
      </c>
      <c r="O149" s="581">
        <v>0</v>
      </c>
      <c r="P149" s="581">
        <v>0</v>
      </c>
      <c r="Q149" s="581">
        <v>0</v>
      </c>
      <c r="R149" s="581">
        <v>0</v>
      </c>
      <c r="S149" s="581">
        <v>0</v>
      </c>
      <c r="T149" s="581"/>
      <c r="U149" s="581"/>
      <c r="V149" s="581"/>
      <c r="W149" s="582">
        <v>0</v>
      </c>
    </row>
  </sheetData>
  <sheetProtection algorithmName="SHA-512" hashValue="WEtJpcI9rvMkd0dIPFoIR7HKgjbqWbqatUFanqFDTlk66KREeqrA/hQGxZGCsqOnw1HAgO2JPIJu+IK9uhzvLA==" saltValue="/2Q5WE+OCZqd7LVKcCwEsw==" spinCount="100000" sheet="1" objects="1" scenarios="1" selectLockedCells="1" selectUnlockedCells="1"/>
  <protectedRanges>
    <protectedRange password="CAF7" sqref="H15:W26 F17:F26 F52:O54 F15:G16 F28:W48 F61:W61 F64:W64 F99:W101 F103:W105 F106:H106 J106:N106 P106:W106 F58:W58 F67:W67 F70:W70 F5 F10 H5:W5 H10:W10 F94:T94 F50:W51 P54:W54 F97:W97 F82:W82 G81:M81 O81 H85 F89:W93 K85:N85 P85:Q85 F75:W80" name="Range1_2"/>
    <protectedRange password="CAF7" sqref="U94:W94 F85:G85 I85:J85 O85 R85:W85" name="Range1"/>
    <protectedRange password="CAF7" sqref="F81 N81" name="Range1_2_1"/>
  </protectedRanges>
  <dataConsolidate/>
  <mergeCells count="110">
    <mergeCell ref="P81:W81"/>
    <mergeCell ref="B85:B87"/>
    <mergeCell ref="F146:W146"/>
    <mergeCell ref="F147:W147"/>
    <mergeCell ref="F148:W148"/>
    <mergeCell ref="F149:W149"/>
    <mergeCell ref="F140:W140"/>
    <mergeCell ref="F141:W141"/>
    <mergeCell ref="F142:W142"/>
    <mergeCell ref="F143:W143"/>
    <mergeCell ref="F144:W144"/>
    <mergeCell ref="F145:W145"/>
    <mergeCell ref="B135:B137"/>
    <mergeCell ref="F135:W135"/>
    <mergeCell ref="F136:W136"/>
    <mergeCell ref="F137:W137"/>
    <mergeCell ref="F138:W138"/>
    <mergeCell ref="F139:W139"/>
    <mergeCell ref="U130:W130"/>
    <mergeCell ref="F126:W126"/>
    <mergeCell ref="B127:B129"/>
    <mergeCell ref="F127:W127"/>
    <mergeCell ref="B130:B134"/>
    <mergeCell ref="F130:H130"/>
    <mergeCell ref="I130:L130"/>
    <mergeCell ref="M130:P130"/>
    <mergeCell ref="Q130:R130"/>
    <mergeCell ref="S130:T130"/>
    <mergeCell ref="B112:B117"/>
    <mergeCell ref="B119:B122"/>
    <mergeCell ref="B123:B125"/>
    <mergeCell ref="F123:H123"/>
    <mergeCell ref="J123:N123"/>
    <mergeCell ref="P123:T123"/>
    <mergeCell ref="B102:B105"/>
    <mergeCell ref="F102:W102"/>
    <mergeCell ref="F103:W103"/>
    <mergeCell ref="F104:W104"/>
    <mergeCell ref="F105:W105"/>
    <mergeCell ref="B106:B110"/>
    <mergeCell ref="U123:W123"/>
    <mergeCell ref="B82:B84"/>
    <mergeCell ref="F88:W88"/>
    <mergeCell ref="B94:B96"/>
    <mergeCell ref="F94:I94"/>
    <mergeCell ref="J94:K94"/>
    <mergeCell ref="B98:B101"/>
    <mergeCell ref="F98:W98"/>
    <mergeCell ref="F99:W99"/>
    <mergeCell ref="F100:W100"/>
    <mergeCell ref="F101:W101"/>
    <mergeCell ref="B64:B66"/>
    <mergeCell ref="F64:W64"/>
    <mergeCell ref="B67:B69"/>
    <mergeCell ref="B70:B72"/>
    <mergeCell ref="B73:B74"/>
    <mergeCell ref="F73:W73"/>
    <mergeCell ref="F74:W74"/>
    <mergeCell ref="F48:W48"/>
    <mergeCell ref="F49:W49"/>
    <mergeCell ref="P52:W52"/>
    <mergeCell ref="B54:B57"/>
    <mergeCell ref="B58:B60"/>
    <mergeCell ref="B61:B63"/>
    <mergeCell ref="F61:W61"/>
    <mergeCell ref="P53:W53"/>
    <mergeCell ref="F53:O53"/>
    <mergeCell ref="F42:W42"/>
    <mergeCell ref="F43:W43"/>
    <mergeCell ref="F44:W44"/>
    <mergeCell ref="F45:W45"/>
    <mergeCell ref="F46:W46"/>
    <mergeCell ref="F47:W47"/>
    <mergeCell ref="F36:W36"/>
    <mergeCell ref="F37:W37"/>
    <mergeCell ref="F38:W38"/>
    <mergeCell ref="F39:W39"/>
    <mergeCell ref="F40:W40"/>
    <mergeCell ref="F41:W41"/>
    <mergeCell ref="F30:W30"/>
    <mergeCell ref="F31:W31"/>
    <mergeCell ref="F32:W32"/>
    <mergeCell ref="F33:W33"/>
    <mergeCell ref="F34:W34"/>
    <mergeCell ref="F35:W35"/>
    <mergeCell ref="F24:W24"/>
    <mergeCell ref="F25:W25"/>
    <mergeCell ref="F26:W26"/>
    <mergeCell ref="F27:W27"/>
    <mergeCell ref="F28:W28"/>
    <mergeCell ref="F29:W29"/>
    <mergeCell ref="F20:W20"/>
    <mergeCell ref="F21:W21"/>
    <mergeCell ref="F22:W22"/>
    <mergeCell ref="F23:W23"/>
    <mergeCell ref="B10:B13"/>
    <mergeCell ref="F10:W10"/>
    <mergeCell ref="F14:W14"/>
    <mergeCell ref="F15:W15"/>
    <mergeCell ref="F16:W16"/>
    <mergeCell ref="F17:W17"/>
    <mergeCell ref="B1:B4"/>
    <mergeCell ref="C1:C4"/>
    <mergeCell ref="D1:D4"/>
    <mergeCell ref="E1:E2"/>
    <mergeCell ref="F1:W2"/>
    <mergeCell ref="B5:B9"/>
    <mergeCell ref="F5:W5"/>
    <mergeCell ref="F18:W18"/>
    <mergeCell ref="F19:W19"/>
  </mergeCells>
  <dataValidations count="6">
    <dataValidation type="custom" allowBlank="1" showInputMessage="1" showErrorMessage="1" errorTitle="Kita" error="Darbus atlieka Rangovas." promptTitle="Dėmesio!" prompt="Darbus atlieka Rangovas arba Užsakovas." sqref="F134:W134">
      <formula1>IF(F132&gt;1, 0, " ")</formula1>
    </dataValidation>
    <dataValidation type="decimal" allowBlank="1" showInputMessage="1" showErrorMessage="1" error="Įvesti nieko negalima" sqref="F27:W27 F49:W49 F14:W14">
      <formula1>-1</formula1>
      <formula2>-1</formula2>
    </dataValidation>
    <dataValidation type="decimal" allowBlank="1" showInputMessage="1" showErrorMessage="1" error="Įvestos formulės skaičiavimui" sqref="E124:W125">
      <formula1>-1</formula1>
      <formula2>-1</formula2>
    </dataValidation>
    <dataValidation type="whole" allowBlank="1" showInputMessage="1" showErrorMessage="1" errorTitle="Dėmesio!" error="Vienam objektui." sqref="E143:E146">
      <formula1>0</formula1>
      <formula2>1</formula2>
    </dataValidation>
    <dataValidation type="whole" allowBlank="1" showInputMessage="1" showErrorMessage="1" errorTitle="Dėmesio!" error="Viena i6pildomoji nuotrauka." sqref="E139:E141">
      <formula1>0</formula1>
      <formula2>1</formula2>
    </dataValidation>
    <dataValidation type="decimal" allowBlank="1" showInputMessage="1" showErrorMessage="1" errorTitle="KLAIDA" error="Įvestas Bendrovei nepriimtinas įkainis" sqref="F81 N81">
      <formula1>0</formula1>
      <formula2>F66</formula2>
    </dataValidation>
  </dataValidations>
  <printOptions horizontalCentered="1"/>
  <pageMargins left="0.23622047244094491" right="0.23622047244094491" top="0.70866141732283472" bottom="0.55118110236220474" header="0.31496062992125984" footer="0.31496062992125984"/>
  <pageSetup paperSize="8" scale="45" fitToHeight="2" orientation="landscape" useFirstPageNumber="1" r:id="rId1"/>
  <headerFooter alignWithMargins="0"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KLAIDA" error="Įvestas Bendrovei nepriimtinas įkainis">
          <x14:formula1>
            <xm:f>0</xm:f>
          </x14:formula1>
          <x14:formula2>
            <xm:f>'[3]maksimalus ikainiai'!#REF!</xm:f>
          </x14:formula2>
          <xm:sqref>P53:W53 P81:W81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 filterMode="1"/>
  <dimension ref="A1:AP107"/>
  <sheetViews>
    <sheetView topLeftCell="A7" zoomScale="80" zoomScaleNormal="80" zoomScalePageLayoutView="60" workbookViewId="0">
      <selection activeCell="F109" sqref="F109"/>
    </sheetView>
  </sheetViews>
  <sheetFormatPr defaultRowHeight="12.75" x14ac:dyDescent="0.2"/>
  <cols>
    <col min="1" max="1" width="2.140625" style="87" customWidth="1"/>
    <col min="2" max="2" width="15.7109375" style="93" customWidth="1"/>
    <col min="3" max="3" width="45.7109375" style="94" customWidth="1"/>
    <col min="4" max="4" width="10.28515625" style="95" bestFit="1" customWidth="1"/>
    <col min="5" max="5" width="12.140625" style="95" customWidth="1"/>
    <col min="6" max="6" width="9.28515625" style="87" customWidth="1"/>
    <col min="7" max="7" width="8" style="87" customWidth="1"/>
    <col min="8" max="8" width="8.5703125" style="87" customWidth="1"/>
    <col min="9" max="9" width="8.42578125" style="87" customWidth="1"/>
    <col min="10" max="10" width="9.28515625" style="87" customWidth="1"/>
    <col min="11" max="11" width="8.85546875" style="87" customWidth="1"/>
    <col min="12" max="12" width="8.5703125" style="87" customWidth="1"/>
    <col min="13" max="13" width="8.140625" style="87" customWidth="1"/>
    <col min="14" max="18" width="8.42578125" style="87" customWidth="1"/>
    <col min="19" max="20" width="7.5703125" style="72" customWidth="1"/>
    <col min="21" max="21" width="14.7109375" style="92" customWidth="1"/>
    <col min="22" max="22" width="9.140625" style="88"/>
    <col min="23" max="23" width="11" style="87" customWidth="1"/>
    <col min="24" max="24" width="10.5703125" style="87" customWidth="1"/>
    <col min="25" max="25" width="9.7109375" style="87" customWidth="1"/>
    <col min="26" max="16384" width="9.140625" style="87"/>
  </cols>
  <sheetData>
    <row r="1" spans="2:23" s="21" customFormat="1" ht="20.100000000000001" customHeight="1" x14ac:dyDescent="0.2">
      <c r="B1" s="20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3"/>
      <c r="O1" s="4"/>
      <c r="T1" s="22"/>
      <c r="V1" s="23"/>
    </row>
    <row r="2" spans="2:23" s="21" customFormat="1" ht="20.100000000000001" customHeight="1" x14ac:dyDescent="0.2">
      <c r="B2" s="691" t="s">
        <v>142</v>
      </c>
      <c r="C2" s="691"/>
      <c r="D2" s="1"/>
      <c r="E2" s="2"/>
      <c r="F2" s="3"/>
      <c r="G2" s="3"/>
      <c r="H2" s="3"/>
      <c r="I2" s="3"/>
      <c r="J2" s="3"/>
      <c r="K2" s="3"/>
      <c r="L2" s="3"/>
      <c r="M2" s="3"/>
      <c r="N2" s="3"/>
      <c r="O2" s="4"/>
      <c r="P2" s="6"/>
      <c r="Q2" s="7"/>
      <c r="R2" s="7"/>
      <c r="S2" s="692" t="s">
        <v>170</v>
      </c>
      <c r="T2" s="692"/>
      <c r="U2" s="692"/>
      <c r="V2" s="692"/>
    </row>
    <row r="3" spans="2:23" s="21" customFormat="1" ht="20.100000000000001" customHeight="1" x14ac:dyDescent="0.2">
      <c r="B3" s="691" t="s">
        <v>143</v>
      </c>
      <c r="C3" s="691"/>
      <c r="D3" s="1"/>
      <c r="E3" s="2"/>
      <c r="F3" s="3"/>
      <c r="G3" s="3"/>
      <c r="H3" s="3"/>
      <c r="I3" s="3"/>
      <c r="J3" s="3"/>
      <c r="K3" s="3"/>
      <c r="L3" s="3"/>
      <c r="M3" s="3"/>
      <c r="N3" s="3"/>
      <c r="O3" s="4"/>
      <c r="P3" s="6"/>
      <c r="Q3" s="7"/>
      <c r="R3" s="7"/>
      <c r="S3" s="692" t="s">
        <v>171</v>
      </c>
      <c r="T3" s="692"/>
      <c r="U3" s="692"/>
      <c r="V3" s="692"/>
      <c r="W3" s="24"/>
    </row>
    <row r="4" spans="2:23" s="21" customFormat="1" ht="20.100000000000001" customHeight="1" x14ac:dyDescent="0.2">
      <c r="B4" s="691" t="s">
        <v>144</v>
      </c>
      <c r="C4" s="691"/>
      <c r="D4" s="1"/>
      <c r="E4" s="2"/>
      <c r="F4" s="3"/>
      <c r="G4" s="3"/>
      <c r="H4" s="3"/>
      <c r="I4" s="3"/>
      <c r="J4" s="3"/>
      <c r="K4" s="3"/>
      <c r="L4" s="3"/>
      <c r="M4" s="3"/>
      <c r="N4" s="3"/>
      <c r="O4" s="4"/>
      <c r="P4" s="6"/>
      <c r="Q4" s="7"/>
      <c r="R4" s="7"/>
      <c r="S4" s="692" t="s">
        <v>172</v>
      </c>
      <c r="T4" s="692"/>
      <c r="U4" s="692"/>
      <c r="V4" s="692"/>
      <c r="W4" s="24"/>
    </row>
    <row r="5" spans="2:23" s="21" customFormat="1" ht="20.100000000000001" customHeight="1" x14ac:dyDescent="0.2">
      <c r="B5" s="691" t="s">
        <v>145</v>
      </c>
      <c r="C5" s="691"/>
      <c r="D5" s="1"/>
      <c r="E5" s="2"/>
      <c r="F5" s="3"/>
      <c r="G5" s="3"/>
      <c r="H5" s="3"/>
      <c r="I5" s="3"/>
      <c r="J5" s="3"/>
      <c r="K5" s="3"/>
      <c r="L5" s="3"/>
      <c r="M5" s="3"/>
      <c r="N5" s="3"/>
      <c r="O5" s="4"/>
      <c r="P5" s="6"/>
      <c r="Q5" s="7"/>
      <c r="R5" s="7"/>
      <c r="S5" s="692"/>
      <c r="T5" s="692"/>
      <c r="U5" s="692"/>
      <c r="V5" s="692"/>
      <c r="W5" s="25"/>
    </row>
    <row r="6" spans="2:23" s="21" customFormat="1" ht="30" customHeight="1" x14ac:dyDescent="0.2">
      <c r="B6" s="20"/>
      <c r="C6" s="5"/>
      <c r="D6" s="1"/>
      <c r="E6" s="2"/>
      <c r="F6" s="3"/>
      <c r="G6" s="3"/>
      <c r="H6" s="3"/>
      <c r="I6" s="3"/>
      <c r="J6" s="3"/>
      <c r="K6" s="3"/>
      <c r="L6" s="3"/>
      <c r="M6" s="3"/>
      <c r="N6" s="3"/>
      <c r="O6" s="4"/>
      <c r="P6" s="6"/>
      <c r="Q6" s="7"/>
      <c r="R6" s="7"/>
      <c r="S6" s="693"/>
      <c r="T6" s="693"/>
      <c r="U6" s="693"/>
      <c r="V6" s="23"/>
    </row>
    <row r="7" spans="2:23" s="21" customFormat="1" ht="20.100000000000001" customHeight="1" x14ac:dyDescent="0.2">
      <c r="B7" s="682" t="s">
        <v>146</v>
      </c>
      <c r="C7" s="682"/>
      <c r="D7" s="1"/>
      <c r="E7" s="2"/>
      <c r="F7" s="3"/>
      <c r="G7" s="3"/>
      <c r="H7" s="3"/>
      <c r="I7" s="3"/>
      <c r="J7" s="3"/>
      <c r="K7" s="3"/>
      <c r="L7" s="3"/>
      <c r="M7" s="3"/>
      <c r="N7" s="3"/>
      <c r="O7" s="4"/>
      <c r="P7" s="6"/>
      <c r="Q7" s="7"/>
      <c r="R7" s="7"/>
      <c r="S7" s="7"/>
      <c r="T7" s="22"/>
      <c r="V7" s="23"/>
    </row>
    <row r="8" spans="2:23" s="21" customFormat="1" ht="20.100000000000001" customHeight="1" x14ac:dyDescent="0.2">
      <c r="B8" s="683" t="s">
        <v>147</v>
      </c>
      <c r="C8" s="683"/>
      <c r="D8" s="1"/>
      <c r="E8" s="2"/>
      <c r="F8" s="3"/>
      <c r="G8" s="3"/>
      <c r="H8" s="3"/>
      <c r="I8" s="3"/>
      <c r="J8" s="3"/>
      <c r="K8" s="3"/>
      <c r="L8" s="3"/>
      <c r="M8" s="3"/>
      <c r="N8" s="3"/>
      <c r="O8" s="4"/>
      <c r="P8" s="6"/>
      <c r="Q8" s="7"/>
      <c r="R8" s="7"/>
      <c r="S8" s="7"/>
      <c r="T8" s="22"/>
      <c r="V8" s="23"/>
    </row>
    <row r="9" spans="2:23" s="27" customFormat="1" ht="24.95" customHeight="1" x14ac:dyDescent="0.2">
      <c r="B9" s="684" t="s">
        <v>229</v>
      </c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  <c r="N9" s="684"/>
      <c r="O9" s="684"/>
      <c r="P9" s="684"/>
      <c r="Q9" s="684"/>
      <c r="R9" s="684"/>
      <c r="S9" s="684"/>
      <c r="T9" s="684"/>
      <c r="U9" s="22"/>
      <c r="V9" s="26"/>
    </row>
    <row r="10" spans="2:23" s="27" customFormat="1" ht="24.95" customHeight="1" x14ac:dyDescent="0.2">
      <c r="B10" s="688" t="s">
        <v>134</v>
      </c>
      <c r="C10" s="688"/>
      <c r="D10" s="688"/>
      <c r="E10" s="688"/>
      <c r="F10" s="688"/>
      <c r="G10" s="688"/>
      <c r="H10" s="688"/>
      <c r="I10" s="688"/>
      <c r="J10" s="688"/>
      <c r="K10" s="688"/>
      <c r="L10" s="688"/>
      <c r="M10" s="688"/>
      <c r="N10" s="688"/>
      <c r="O10" s="688"/>
      <c r="P10" s="688"/>
      <c r="Q10" s="688"/>
      <c r="R10" s="688"/>
      <c r="S10" s="688"/>
      <c r="T10" s="688"/>
      <c r="U10" s="22"/>
      <c r="V10" s="26"/>
    </row>
    <row r="11" spans="2:23" s="27" customFormat="1" ht="24.95" customHeight="1" x14ac:dyDescent="0.2">
      <c r="B11" s="689" t="s">
        <v>115</v>
      </c>
      <c r="C11" s="689"/>
      <c r="D11" s="689"/>
      <c r="E11" s="689"/>
      <c r="F11" s="689"/>
      <c r="G11" s="689"/>
      <c r="H11" s="689"/>
      <c r="I11" s="689"/>
      <c r="J11" s="689"/>
      <c r="K11" s="689"/>
      <c r="L11" s="689"/>
      <c r="M11" s="689"/>
      <c r="N11" s="689"/>
      <c r="O11" s="689"/>
      <c r="P11" s="689"/>
      <c r="Q11" s="689"/>
      <c r="R11" s="689"/>
      <c r="S11" s="689"/>
      <c r="T11" s="689"/>
      <c r="U11" s="22"/>
      <c r="V11" s="26"/>
    </row>
    <row r="12" spans="2:23" s="27" customFormat="1" ht="24.95" customHeight="1" x14ac:dyDescent="0.2">
      <c r="B12" s="684" t="s">
        <v>167</v>
      </c>
      <c r="C12" s="684"/>
      <c r="D12" s="684"/>
      <c r="E12" s="684"/>
      <c r="F12" s="684"/>
      <c r="G12" s="684"/>
      <c r="H12" s="684"/>
      <c r="I12" s="684"/>
      <c r="J12" s="684"/>
      <c r="K12" s="684"/>
      <c r="L12" s="684"/>
      <c r="M12" s="684"/>
      <c r="N12" s="684"/>
      <c r="O12" s="684"/>
      <c r="P12" s="684"/>
      <c r="Q12" s="684"/>
      <c r="R12" s="684"/>
      <c r="S12" s="684"/>
      <c r="T12" s="684"/>
      <c r="U12" s="22"/>
      <c r="V12" s="26"/>
      <c r="W12" s="21"/>
    </row>
    <row r="13" spans="2:23" s="27" customFormat="1" ht="24.95" customHeight="1" x14ac:dyDescent="0.2">
      <c r="B13" s="690"/>
      <c r="C13" s="690"/>
      <c r="D13" s="690"/>
      <c r="E13" s="690"/>
      <c r="F13" s="690"/>
      <c r="G13" s="690"/>
      <c r="H13" s="690"/>
      <c r="I13" s="690"/>
      <c r="J13" s="690"/>
      <c r="K13" s="690"/>
      <c r="L13" s="690"/>
      <c r="M13" s="690"/>
      <c r="N13" s="690"/>
      <c r="O13" s="690"/>
      <c r="P13" s="690"/>
      <c r="Q13" s="690"/>
      <c r="R13" s="690"/>
      <c r="S13" s="690"/>
      <c r="T13" s="690"/>
      <c r="U13" s="690"/>
      <c r="V13" s="26"/>
    </row>
    <row r="14" spans="2:23" s="37" customFormat="1" ht="35.1" customHeight="1" x14ac:dyDescent="0.2">
      <c r="B14" s="685" t="e">
        <f>'ikainiu lentele'!#REF!&amp;B90&amp;'ikainiu lentele'!#REF!&amp;B90&amp;'ikainiu lentele'!#REF!&amp;B90&amp;'ikainiu lentele'!#REF!&amp;B90&amp;'ikainiu lentele'!#REF!&amp;B90&amp;'ikainiu lentele'!#REF!</f>
        <v>#REF!</v>
      </c>
      <c r="C14" s="685"/>
      <c r="D14" s="685"/>
      <c r="E14" s="685"/>
      <c r="F14" s="685"/>
      <c r="G14" s="685"/>
      <c r="H14" s="685"/>
      <c r="I14" s="685"/>
      <c r="J14" s="686" t="str">
        <f>IF(N14=5, "Remonto darbų Nr.", IF(N14=9, "Techninės priežiūros darbų Nr.", ""))</f>
        <v/>
      </c>
      <c r="K14" s="686"/>
      <c r="L14" s="686"/>
      <c r="M14" s="39" t="str">
        <f>IF(N14&gt;=5, "D", "")</f>
        <v/>
      </c>
      <c r="N14" s="40"/>
      <c r="O14" s="685" t="e">
        <f>IF('ikainiu lentele'!#REF!="", "",'ikainiu lentele'!#REF!)</f>
        <v>#REF!</v>
      </c>
      <c r="P14" s="685"/>
      <c r="Q14" s="41"/>
      <c r="R14" s="41"/>
      <c r="S14" s="42"/>
      <c r="T14" s="42"/>
      <c r="U14" s="43"/>
    </row>
    <row r="15" spans="2:23" s="37" customFormat="1" ht="35.1" customHeight="1" x14ac:dyDescent="0.2">
      <c r="B15" s="685"/>
      <c r="C15" s="685"/>
      <c r="D15" s="685"/>
      <c r="E15" s="685"/>
      <c r="F15" s="685"/>
      <c r="G15" s="685"/>
      <c r="H15" s="685"/>
      <c r="I15" s="685"/>
      <c r="J15" s="686"/>
      <c r="K15" s="686"/>
      <c r="L15" s="686"/>
      <c r="M15" s="38"/>
      <c r="N15" s="40"/>
      <c r="O15" s="40"/>
      <c r="P15" s="40"/>
      <c r="Q15" s="40"/>
      <c r="R15" s="687"/>
      <c r="S15" s="687"/>
      <c r="T15" s="687"/>
      <c r="U15" s="43"/>
    </row>
    <row r="16" spans="2:23" s="27" customFormat="1" ht="20.100000000000001" customHeight="1" x14ac:dyDescent="0.2">
      <c r="B16" s="44"/>
      <c r="C16" s="44"/>
      <c r="D16" s="44"/>
      <c r="E16" s="44"/>
      <c r="F16" s="673"/>
      <c r="G16" s="673"/>
      <c r="H16" s="673"/>
      <c r="I16" s="673"/>
      <c r="J16" s="673"/>
      <c r="K16" s="673"/>
      <c r="L16" s="673"/>
      <c r="M16" s="673"/>
      <c r="N16" s="673"/>
      <c r="O16" s="673"/>
      <c r="P16" s="673"/>
      <c r="Q16" s="8"/>
      <c r="R16" s="8"/>
      <c r="S16" s="45" t="e">
        <f>(#REF!*100)/#REF!</f>
        <v>#REF!</v>
      </c>
      <c r="T16" s="26"/>
    </row>
    <row r="17" spans="1:23" s="52" customFormat="1" ht="38.25" customHeight="1" x14ac:dyDescent="0.2">
      <c r="A17" s="46"/>
      <c r="B17" s="47" t="s">
        <v>181</v>
      </c>
      <c r="C17" s="48" t="s">
        <v>182</v>
      </c>
      <c r="D17" s="49" t="s">
        <v>18</v>
      </c>
      <c r="E17" s="49" t="s">
        <v>54</v>
      </c>
      <c r="F17" s="671" t="s">
        <v>183</v>
      </c>
      <c r="G17" s="671"/>
      <c r="H17" s="671" t="s">
        <v>184</v>
      </c>
      <c r="I17" s="671"/>
      <c r="J17" s="671" t="s">
        <v>185</v>
      </c>
      <c r="K17" s="671"/>
      <c r="L17" s="671"/>
      <c r="M17" s="672" t="s">
        <v>186</v>
      </c>
      <c r="N17" s="672"/>
      <c r="O17" s="671" t="s">
        <v>187</v>
      </c>
      <c r="P17" s="671"/>
      <c r="Q17" s="50"/>
      <c r="R17" s="50"/>
      <c r="S17" s="50"/>
      <c r="T17" s="51"/>
    </row>
    <row r="18" spans="1:23" s="21" customFormat="1" ht="17.100000000000001" customHeight="1" x14ac:dyDescent="0.2">
      <c r="A18" s="53"/>
      <c r="B18" s="54">
        <v>37103251234</v>
      </c>
      <c r="C18" s="55" t="s">
        <v>188</v>
      </c>
      <c r="D18" s="56" t="s">
        <v>168</v>
      </c>
      <c r="E18" s="56">
        <v>0</v>
      </c>
      <c r="F18" s="659">
        <v>2.1800000000000002</v>
      </c>
      <c r="G18" s="659"/>
      <c r="H18" s="659" t="str">
        <f>IF(E18*F18=0, "", E18*F18)</f>
        <v/>
      </c>
      <c r="I18" s="659"/>
      <c r="J18" s="661">
        <f>IF(M14="D", 150014, 150013)</f>
        <v>150013</v>
      </c>
      <c r="K18" s="662"/>
      <c r="L18" s="663"/>
      <c r="M18" s="660"/>
      <c r="N18" s="660"/>
      <c r="O18" s="674">
        <v>70220</v>
      </c>
      <c r="P18" s="675"/>
      <c r="Q18" s="14"/>
      <c r="R18" s="15"/>
      <c r="S18" s="57"/>
      <c r="T18" s="23"/>
      <c r="U18" s="58"/>
      <c r="W18" s="58"/>
    </row>
    <row r="19" spans="1:23" s="21" customFormat="1" ht="17.100000000000001" customHeight="1" x14ac:dyDescent="0.2">
      <c r="A19" s="53"/>
      <c r="B19" s="54">
        <v>37103251234</v>
      </c>
      <c r="C19" s="55" t="s">
        <v>189</v>
      </c>
      <c r="D19" s="56" t="s">
        <v>190</v>
      </c>
      <c r="E19" s="56">
        <v>0</v>
      </c>
      <c r="F19" s="659">
        <v>4.5999999999999996</v>
      </c>
      <c r="G19" s="659"/>
      <c r="H19" s="659" t="str">
        <f t="shared" ref="H19:H82" si="0">IF(E19*F19=0, "", E19*F19)</f>
        <v/>
      </c>
      <c r="I19" s="659"/>
      <c r="J19" s="664"/>
      <c r="K19" s="665"/>
      <c r="L19" s="666"/>
      <c r="M19" s="660"/>
      <c r="N19" s="660"/>
      <c r="O19" s="676"/>
      <c r="P19" s="677"/>
      <c r="Q19" s="16"/>
      <c r="R19" s="15"/>
      <c r="S19" s="57"/>
      <c r="T19" s="23"/>
      <c r="U19" s="58"/>
      <c r="W19" s="58"/>
    </row>
    <row r="20" spans="1:23" s="21" customFormat="1" ht="17.100000000000001" customHeight="1" x14ac:dyDescent="0.2">
      <c r="A20" s="53"/>
      <c r="B20" s="54">
        <v>37103251234</v>
      </c>
      <c r="C20" s="55" t="s">
        <v>191</v>
      </c>
      <c r="D20" s="56" t="s">
        <v>192</v>
      </c>
      <c r="E20" s="56">
        <v>0</v>
      </c>
      <c r="F20" s="659">
        <v>0.12</v>
      </c>
      <c r="G20" s="659"/>
      <c r="H20" s="659" t="str">
        <f t="shared" si="0"/>
        <v/>
      </c>
      <c r="I20" s="659"/>
      <c r="J20" s="664"/>
      <c r="K20" s="665"/>
      <c r="L20" s="666"/>
      <c r="M20" s="660"/>
      <c r="N20" s="660"/>
      <c r="O20" s="676"/>
      <c r="P20" s="677"/>
      <c r="Q20" s="14"/>
      <c r="R20" s="14"/>
      <c r="S20" s="57"/>
      <c r="T20" s="59"/>
      <c r="U20" s="58"/>
      <c r="W20" s="58"/>
    </row>
    <row r="21" spans="1:23" s="21" customFormat="1" ht="17.100000000000001" customHeight="1" x14ac:dyDescent="0.2">
      <c r="A21" s="53"/>
      <c r="B21" s="54"/>
      <c r="C21" s="55"/>
      <c r="D21" s="56"/>
      <c r="E21" s="56"/>
      <c r="F21" s="659"/>
      <c r="G21" s="659"/>
      <c r="H21" s="659" t="str">
        <f t="shared" si="0"/>
        <v/>
      </c>
      <c r="I21" s="659"/>
      <c r="J21" s="664"/>
      <c r="K21" s="665"/>
      <c r="L21" s="666"/>
      <c r="M21" s="660"/>
      <c r="N21" s="660"/>
      <c r="O21" s="676"/>
      <c r="P21" s="677"/>
      <c r="Q21" s="14"/>
      <c r="R21" s="17"/>
      <c r="S21" s="57"/>
      <c r="T21" s="23"/>
      <c r="U21" s="58"/>
    </row>
    <row r="22" spans="1:23" s="21" customFormat="1" ht="17.100000000000001" customHeight="1" x14ac:dyDescent="0.2">
      <c r="A22" s="53"/>
      <c r="B22" s="54"/>
      <c r="C22" s="55"/>
      <c r="D22" s="56"/>
      <c r="E22" s="56"/>
      <c r="F22" s="659"/>
      <c r="G22" s="659"/>
      <c r="H22" s="659" t="str">
        <f t="shared" si="0"/>
        <v/>
      </c>
      <c r="I22" s="659"/>
      <c r="J22" s="667"/>
      <c r="K22" s="668"/>
      <c r="L22" s="669"/>
      <c r="M22" s="660"/>
      <c r="N22" s="660"/>
      <c r="O22" s="676"/>
      <c r="P22" s="677"/>
      <c r="Q22" s="14"/>
      <c r="R22" s="17"/>
      <c r="S22" s="57"/>
      <c r="T22" s="60"/>
      <c r="U22" s="58"/>
    </row>
    <row r="23" spans="1:23" s="21" customFormat="1" ht="17.100000000000001" hidden="1" customHeight="1" x14ac:dyDescent="0.2">
      <c r="A23" s="53"/>
      <c r="B23" s="54"/>
      <c r="C23" s="55"/>
      <c r="D23" s="56"/>
      <c r="E23" s="56"/>
      <c r="F23" s="659"/>
      <c r="G23" s="659"/>
      <c r="H23" s="659" t="str">
        <f t="shared" si="0"/>
        <v/>
      </c>
      <c r="I23" s="659"/>
      <c r="J23" s="664"/>
      <c r="K23" s="665"/>
      <c r="L23" s="665"/>
      <c r="M23" s="660"/>
      <c r="N23" s="660"/>
      <c r="O23" s="678"/>
      <c r="P23" s="679"/>
      <c r="Q23" s="16"/>
      <c r="R23" s="17"/>
      <c r="S23" s="57"/>
      <c r="T23" s="60"/>
      <c r="U23" s="58"/>
    </row>
    <row r="24" spans="1:23" s="21" customFormat="1" ht="17.100000000000001" hidden="1" customHeight="1" x14ac:dyDescent="0.2">
      <c r="A24" s="53"/>
      <c r="B24" s="54"/>
      <c r="C24" s="55"/>
      <c r="D24" s="56"/>
      <c r="E24" s="56"/>
      <c r="F24" s="659"/>
      <c r="G24" s="659"/>
      <c r="H24" s="659" t="str">
        <f t="shared" si="0"/>
        <v/>
      </c>
      <c r="I24" s="659"/>
      <c r="J24" s="664"/>
      <c r="K24" s="665"/>
      <c r="L24" s="666"/>
      <c r="M24" s="670"/>
      <c r="N24" s="670"/>
      <c r="O24" s="678"/>
      <c r="P24" s="679"/>
      <c r="Q24" s="16"/>
      <c r="R24" s="17"/>
      <c r="S24" s="57"/>
      <c r="T24" s="60"/>
      <c r="U24" s="58"/>
    </row>
    <row r="25" spans="1:23" s="21" customFormat="1" ht="17.100000000000001" hidden="1" customHeight="1" x14ac:dyDescent="0.2">
      <c r="A25" s="53"/>
      <c r="B25" s="54"/>
      <c r="C25" s="55"/>
      <c r="D25" s="56"/>
      <c r="E25" s="56"/>
      <c r="F25" s="659"/>
      <c r="G25" s="659"/>
      <c r="H25" s="659" t="str">
        <f t="shared" si="0"/>
        <v/>
      </c>
      <c r="I25" s="659"/>
      <c r="J25" s="664"/>
      <c r="K25" s="665"/>
      <c r="L25" s="666"/>
      <c r="M25" s="660"/>
      <c r="N25" s="660"/>
      <c r="O25" s="678"/>
      <c r="P25" s="679"/>
      <c r="Q25" s="16"/>
      <c r="R25" s="17"/>
      <c r="S25" s="57"/>
      <c r="T25" s="60"/>
      <c r="U25" s="58"/>
    </row>
    <row r="26" spans="1:23" s="21" customFormat="1" ht="17.100000000000001" hidden="1" customHeight="1" x14ac:dyDescent="0.2">
      <c r="A26" s="53"/>
      <c r="B26" s="54"/>
      <c r="C26" s="55"/>
      <c r="D26" s="56"/>
      <c r="E26" s="56"/>
      <c r="F26" s="659"/>
      <c r="G26" s="659"/>
      <c r="H26" s="659" t="str">
        <f t="shared" si="0"/>
        <v/>
      </c>
      <c r="I26" s="659"/>
      <c r="J26" s="664"/>
      <c r="K26" s="665"/>
      <c r="L26" s="666"/>
      <c r="M26" s="660"/>
      <c r="N26" s="660"/>
      <c r="O26" s="678"/>
      <c r="P26" s="679"/>
      <c r="Q26" s="16"/>
      <c r="R26" s="17"/>
      <c r="S26" s="57"/>
      <c r="T26" s="60"/>
      <c r="U26" s="58"/>
    </row>
    <row r="27" spans="1:23" s="21" customFormat="1" ht="17.100000000000001" hidden="1" customHeight="1" x14ac:dyDescent="0.2">
      <c r="A27" s="53"/>
      <c r="B27" s="54"/>
      <c r="C27" s="55"/>
      <c r="D27" s="56"/>
      <c r="E27" s="56"/>
      <c r="F27" s="659"/>
      <c r="G27" s="659"/>
      <c r="H27" s="659" t="str">
        <f t="shared" si="0"/>
        <v/>
      </c>
      <c r="I27" s="659"/>
      <c r="J27" s="664"/>
      <c r="K27" s="665"/>
      <c r="L27" s="666"/>
      <c r="M27" s="660"/>
      <c r="N27" s="660"/>
      <c r="O27" s="678"/>
      <c r="P27" s="679"/>
      <c r="Q27" s="16"/>
      <c r="R27" s="17"/>
      <c r="S27" s="57"/>
      <c r="T27" s="60"/>
      <c r="U27" s="58"/>
    </row>
    <row r="28" spans="1:23" s="21" customFormat="1" ht="17.100000000000001" hidden="1" customHeight="1" x14ac:dyDescent="0.2">
      <c r="A28" s="53"/>
      <c r="B28" s="54"/>
      <c r="C28" s="55"/>
      <c r="D28" s="56"/>
      <c r="E28" s="56"/>
      <c r="F28" s="659"/>
      <c r="G28" s="659"/>
      <c r="H28" s="659" t="str">
        <f t="shared" si="0"/>
        <v/>
      </c>
      <c r="I28" s="659"/>
      <c r="J28" s="664"/>
      <c r="K28" s="665"/>
      <c r="L28" s="666"/>
      <c r="M28" s="660"/>
      <c r="N28" s="660"/>
      <c r="O28" s="678"/>
      <c r="P28" s="679"/>
      <c r="Q28" s="14"/>
      <c r="R28" s="15"/>
      <c r="S28" s="57"/>
      <c r="T28" s="23"/>
      <c r="U28" s="58"/>
      <c r="W28" s="58"/>
    </row>
    <row r="29" spans="1:23" s="21" customFormat="1" ht="17.100000000000001" hidden="1" customHeight="1" x14ac:dyDescent="0.2">
      <c r="A29" s="53"/>
      <c r="B29" s="54"/>
      <c r="C29" s="55"/>
      <c r="D29" s="56"/>
      <c r="E29" s="56"/>
      <c r="F29" s="659"/>
      <c r="G29" s="659"/>
      <c r="H29" s="659" t="str">
        <f t="shared" si="0"/>
        <v/>
      </c>
      <c r="I29" s="659"/>
      <c r="J29" s="664"/>
      <c r="K29" s="665"/>
      <c r="L29" s="666"/>
      <c r="M29" s="660"/>
      <c r="N29" s="660"/>
      <c r="O29" s="678"/>
      <c r="P29" s="679"/>
      <c r="Q29" s="16"/>
      <c r="R29" s="15"/>
      <c r="S29" s="57"/>
      <c r="T29" s="23"/>
      <c r="U29" s="58"/>
      <c r="W29" s="58"/>
    </row>
    <row r="30" spans="1:23" s="21" customFormat="1" ht="17.100000000000001" hidden="1" customHeight="1" x14ac:dyDescent="0.2">
      <c r="A30" s="53"/>
      <c r="B30" s="54"/>
      <c r="C30" s="55"/>
      <c r="D30" s="56"/>
      <c r="E30" s="56"/>
      <c r="F30" s="659"/>
      <c r="G30" s="659"/>
      <c r="H30" s="659" t="str">
        <f t="shared" si="0"/>
        <v/>
      </c>
      <c r="I30" s="659"/>
      <c r="J30" s="664"/>
      <c r="K30" s="665"/>
      <c r="L30" s="666"/>
      <c r="M30" s="660"/>
      <c r="N30" s="660"/>
      <c r="O30" s="678"/>
      <c r="P30" s="679"/>
      <c r="Q30" s="14"/>
      <c r="R30" s="14"/>
      <c r="S30" s="57"/>
      <c r="T30" s="59"/>
      <c r="U30" s="58"/>
      <c r="W30" s="58"/>
    </row>
    <row r="31" spans="1:23" s="21" customFormat="1" ht="17.100000000000001" hidden="1" customHeight="1" x14ac:dyDescent="0.2">
      <c r="A31" s="53"/>
      <c r="B31" s="54"/>
      <c r="C31" s="55"/>
      <c r="D31" s="56"/>
      <c r="E31" s="56"/>
      <c r="F31" s="659"/>
      <c r="G31" s="659"/>
      <c r="H31" s="659" t="str">
        <f t="shared" si="0"/>
        <v/>
      </c>
      <c r="I31" s="659"/>
      <c r="J31" s="664"/>
      <c r="K31" s="665"/>
      <c r="L31" s="666"/>
      <c r="M31" s="660"/>
      <c r="N31" s="660"/>
      <c r="O31" s="678"/>
      <c r="P31" s="679"/>
      <c r="Q31" s="14"/>
      <c r="R31" s="17"/>
      <c r="S31" s="57"/>
      <c r="T31" s="23"/>
      <c r="U31" s="58"/>
    </row>
    <row r="32" spans="1:23" s="21" customFormat="1" ht="17.100000000000001" hidden="1" customHeight="1" x14ac:dyDescent="0.2">
      <c r="A32" s="53"/>
      <c r="B32" s="54"/>
      <c r="C32" s="55"/>
      <c r="D32" s="56"/>
      <c r="E32" s="56"/>
      <c r="F32" s="659"/>
      <c r="G32" s="659"/>
      <c r="H32" s="659" t="str">
        <f t="shared" si="0"/>
        <v/>
      </c>
      <c r="I32" s="659"/>
      <c r="J32" s="664"/>
      <c r="K32" s="665"/>
      <c r="L32" s="666"/>
      <c r="M32" s="660"/>
      <c r="N32" s="660"/>
      <c r="O32" s="678"/>
      <c r="P32" s="679"/>
      <c r="Q32" s="14"/>
      <c r="R32" s="17"/>
      <c r="S32" s="57"/>
      <c r="T32" s="60"/>
      <c r="U32" s="58"/>
    </row>
    <row r="33" spans="1:23" s="21" customFormat="1" ht="17.100000000000001" hidden="1" customHeight="1" x14ac:dyDescent="0.2">
      <c r="A33" s="53"/>
      <c r="B33" s="54"/>
      <c r="C33" s="55"/>
      <c r="D33" s="56"/>
      <c r="E33" s="56"/>
      <c r="F33" s="659"/>
      <c r="G33" s="659"/>
      <c r="H33" s="659" t="str">
        <f t="shared" si="0"/>
        <v/>
      </c>
      <c r="I33" s="659"/>
      <c r="J33" s="664"/>
      <c r="K33" s="665"/>
      <c r="L33" s="666"/>
      <c r="M33" s="660"/>
      <c r="N33" s="660"/>
      <c r="O33" s="678"/>
      <c r="P33" s="679"/>
      <c r="Q33" s="14"/>
      <c r="R33" s="15"/>
      <c r="S33" s="57"/>
      <c r="T33" s="23"/>
      <c r="U33" s="58"/>
      <c r="W33" s="58"/>
    </row>
    <row r="34" spans="1:23" s="21" customFormat="1" ht="17.100000000000001" hidden="1" customHeight="1" x14ac:dyDescent="0.2">
      <c r="A34" s="53"/>
      <c r="B34" s="54"/>
      <c r="C34" s="55"/>
      <c r="D34" s="56"/>
      <c r="E34" s="56"/>
      <c r="F34" s="659"/>
      <c r="G34" s="659"/>
      <c r="H34" s="659" t="str">
        <f t="shared" si="0"/>
        <v/>
      </c>
      <c r="I34" s="659"/>
      <c r="J34" s="664"/>
      <c r="K34" s="665"/>
      <c r="L34" s="666"/>
      <c r="M34" s="660"/>
      <c r="N34" s="660"/>
      <c r="O34" s="678"/>
      <c r="P34" s="679"/>
      <c r="Q34" s="16"/>
      <c r="R34" s="15"/>
      <c r="S34" s="57"/>
      <c r="T34" s="23"/>
      <c r="U34" s="58"/>
      <c r="W34" s="58"/>
    </row>
    <row r="35" spans="1:23" s="21" customFormat="1" ht="17.100000000000001" hidden="1" customHeight="1" x14ac:dyDescent="0.2">
      <c r="A35" s="53"/>
      <c r="B35" s="54"/>
      <c r="C35" s="55"/>
      <c r="D35" s="56"/>
      <c r="E35" s="56"/>
      <c r="F35" s="659"/>
      <c r="G35" s="659"/>
      <c r="H35" s="659" t="str">
        <f t="shared" si="0"/>
        <v/>
      </c>
      <c r="I35" s="659"/>
      <c r="J35" s="664"/>
      <c r="K35" s="665"/>
      <c r="L35" s="666"/>
      <c r="M35" s="660"/>
      <c r="N35" s="660"/>
      <c r="O35" s="678"/>
      <c r="P35" s="679"/>
      <c r="Q35" s="14"/>
      <c r="R35" s="14"/>
      <c r="S35" s="57"/>
      <c r="T35" s="59"/>
      <c r="U35" s="58"/>
      <c r="W35" s="58"/>
    </row>
    <row r="36" spans="1:23" s="21" customFormat="1" ht="17.100000000000001" hidden="1" customHeight="1" x14ac:dyDescent="0.2">
      <c r="A36" s="53"/>
      <c r="B36" s="54"/>
      <c r="C36" s="55"/>
      <c r="D36" s="56"/>
      <c r="E36" s="56"/>
      <c r="F36" s="659"/>
      <c r="G36" s="659"/>
      <c r="H36" s="659" t="str">
        <f t="shared" si="0"/>
        <v/>
      </c>
      <c r="I36" s="659"/>
      <c r="J36" s="664"/>
      <c r="K36" s="665"/>
      <c r="L36" s="666"/>
      <c r="M36" s="660"/>
      <c r="N36" s="660"/>
      <c r="O36" s="678"/>
      <c r="P36" s="679"/>
      <c r="Q36" s="14"/>
      <c r="R36" s="17"/>
      <c r="S36" s="57"/>
      <c r="T36" s="23"/>
      <c r="U36" s="58"/>
    </row>
    <row r="37" spans="1:23" s="21" customFormat="1" ht="17.100000000000001" hidden="1" customHeight="1" x14ac:dyDescent="0.2">
      <c r="A37" s="53"/>
      <c r="B37" s="54"/>
      <c r="C37" s="55"/>
      <c r="D37" s="56"/>
      <c r="E37" s="56"/>
      <c r="F37" s="659"/>
      <c r="G37" s="659"/>
      <c r="H37" s="659" t="str">
        <f t="shared" si="0"/>
        <v/>
      </c>
      <c r="I37" s="659"/>
      <c r="J37" s="664"/>
      <c r="K37" s="665"/>
      <c r="L37" s="666"/>
      <c r="M37" s="660"/>
      <c r="N37" s="660"/>
      <c r="O37" s="678"/>
      <c r="P37" s="679"/>
      <c r="Q37" s="14"/>
      <c r="R37" s="17"/>
      <c r="S37" s="57"/>
      <c r="T37" s="60"/>
      <c r="U37" s="58"/>
    </row>
    <row r="38" spans="1:23" s="21" customFormat="1" ht="17.100000000000001" hidden="1" customHeight="1" x14ac:dyDescent="0.2">
      <c r="A38" s="53"/>
      <c r="B38" s="54"/>
      <c r="C38" s="55"/>
      <c r="D38" s="56"/>
      <c r="E38" s="56"/>
      <c r="F38" s="659"/>
      <c r="G38" s="659"/>
      <c r="H38" s="659" t="str">
        <f t="shared" si="0"/>
        <v/>
      </c>
      <c r="I38" s="659"/>
      <c r="J38" s="664"/>
      <c r="K38" s="665"/>
      <c r="L38" s="666"/>
      <c r="M38" s="660"/>
      <c r="N38" s="660"/>
      <c r="O38" s="678"/>
      <c r="P38" s="679"/>
      <c r="Q38" s="16"/>
      <c r="R38" s="17"/>
      <c r="S38" s="57"/>
      <c r="T38" s="60"/>
      <c r="U38" s="58"/>
    </row>
    <row r="39" spans="1:23" s="21" customFormat="1" ht="17.100000000000001" hidden="1" customHeight="1" x14ac:dyDescent="0.2">
      <c r="A39" s="53"/>
      <c r="B39" s="54"/>
      <c r="C39" s="55"/>
      <c r="D39" s="56"/>
      <c r="E39" s="56"/>
      <c r="F39" s="659"/>
      <c r="G39" s="659"/>
      <c r="H39" s="659" t="str">
        <f t="shared" si="0"/>
        <v/>
      </c>
      <c r="I39" s="659"/>
      <c r="J39" s="664"/>
      <c r="K39" s="665"/>
      <c r="L39" s="666"/>
      <c r="M39" s="660"/>
      <c r="N39" s="660"/>
      <c r="O39" s="678"/>
      <c r="P39" s="679"/>
      <c r="Q39" s="16"/>
      <c r="R39" s="17"/>
      <c r="S39" s="57"/>
      <c r="T39" s="60"/>
      <c r="U39" s="58"/>
    </row>
    <row r="40" spans="1:23" s="21" customFormat="1" ht="17.100000000000001" hidden="1" customHeight="1" x14ac:dyDescent="0.2">
      <c r="A40" s="53"/>
      <c r="B40" s="54"/>
      <c r="C40" s="55"/>
      <c r="D40" s="56"/>
      <c r="E40" s="56"/>
      <c r="F40" s="659"/>
      <c r="G40" s="659"/>
      <c r="H40" s="659" t="str">
        <f t="shared" si="0"/>
        <v/>
      </c>
      <c r="I40" s="659"/>
      <c r="J40" s="664"/>
      <c r="K40" s="665"/>
      <c r="L40" s="666"/>
      <c r="M40" s="660"/>
      <c r="N40" s="660"/>
      <c r="O40" s="678"/>
      <c r="P40" s="679"/>
      <c r="Q40" s="16"/>
      <c r="R40" s="17"/>
      <c r="S40" s="57"/>
      <c r="T40" s="60"/>
      <c r="U40" s="58"/>
    </row>
    <row r="41" spans="1:23" s="21" customFormat="1" ht="17.100000000000001" hidden="1" customHeight="1" x14ac:dyDescent="0.2">
      <c r="A41" s="53"/>
      <c r="B41" s="54"/>
      <c r="C41" s="55"/>
      <c r="D41" s="56"/>
      <c r="E41" s="56"/>
      <c r="F41" s="659"/>
      <c r="G41" s="659"/>
      <c r="H41" s="659" t="str">
        <f t="shared" si="0"/>
        <v/>
      </c>
      <c r="I41" s="659"/>
      <c r="J41" s="664"/>
      <c r="K41" s="665"/>
      <c r="L41" s="666"/>
      <c r="M41" s="660"/>
      <c r="N41" s="660"/>
      <c r="O41" s="678"/>
      <c r="P41" s="679"/>
      <c r="Q41" s="16"/>
      <c r="R41" s="17"/>
      <c r="S41" s="57"/>
      <c r="T41" s="60"/>
      <c r="U41" s="58"/>
    </row>
    <row r="42" spans="1:23" s="21" customFormat="1" ht="17.100000000000001" hidden="1" customHeight="1" x14ac:dyDescent="0.2">
      <c r="A42" s="53"/>
      <c r="B42" s="54"/>
      <c r="C42" s="55"/>
      <c r="D42" s="56"/>
      <c r="E42" s="56"/>
      <c r="F42" s="659"/>
      <c r="G42" s="659"/>
      <c r="H42" s="659" t="str">
        <f t="shared" si="0"/>
        <v/>
      </c>
      <c r="I42" s="659"/>
      <c r="J42" s="664"/>
      <c r="K42" s="665"/>
      <c r="L42" s="666"/>
      <c r="M42" s="660"/>
      <c r="N42" s="660"/>
      <c r="O42" s="678"/>
      <c r="P42" s="679"/>
      <c r="Q42" s="16"/>
      <c r="R42" s="17"/>
      <c r="S42" s="57"/>
      <c r="T42" s="60"/>
      <c r="U42" s="58"/>
    </row>
    <row r="43" spans="1:23" s="21" customFormat="1" ht="17.100000000000001" hidden="1" customHeight="1" x14ac:dyDescent="0.2">
      <c r="A43" s="53"/>
      <c r="B43" s="54"/>
      <c r="C43" s="55"/>
      <c r="D43" s="56"/>
      <c r="E43" s="56"/>
      <c r="F43" s="659"/>
      <c r="G43" s="659"/>
      <c r="H43" s="659" t="str">
        <f t="shared" si="0"/>
        <v/>
      </c>
      <c r="I43" s="659"/>
      <c r="J43" s="664"/>
      <c r="K43" s="665"/>
      <c r="L43" s="666"/>
      <c r="M43" s="660"/>
      <c r="N43" s="660"/>
      <c r="O43" s="678"/>
      <c r="P43" s="679"/>
      <c r="Q43" s="14"/>
      <c r="R43" s="15"/>
      <c r="S43" s="57"/>
      <c r="T43" s="23"/>
      <c r="U43" s="58"/>
      <c r="W43" s="58"/>
    </row>
    <row r="44" spans="1:23" s="21" customFormat="1" ht="17.100000000000001" hidden="1" customHeight="1" x14ac:dyDescent="0.2">
      <c r="A44" s="53"/>
      <c r="B44" s="54"/>
      <c r="C44" s="55"/>
      <c r="D44" s="56"/>
      <c r="E44" s="56"/>
      <c r="F44" s="659"/>
      <c r="G44" s="659"/>
      <c r="H44" s="659" t="str">
        <f t="shared" si="0"/>
        <v/>
      </c>
      <c r="I44" s="659"/>
      <c r="J44" s="664"/>
      <c r="K44" s="665"/>
      <c r="L44" s="666"/>
      <c r="M44" s="660"/>
      <c r="N44" s="660"/>
      <c r="O44" s="678"/>
      <c r="P44" s="679"/>
      <c r="Q44" s="16"/>
      <c r="R44" s="15"/>
      <c r="S44" s="57"/>
      <c r="T44" s="23"/>
      <c r="U44" s="58"/>
      <c r="W44" s="58"/>
    </row>
    <row r="45" spans="1:23" s="21" customFormat="1" ht="17.100000000000001" hidden="1" customHeight="1" x14ac:dyDescent="0.2">
      <c r="A45" s="53"/>
      <c r="B45" s="54"/>
      <c r="C45" s="55"/>
      <c r="D45" s="56"/>
      <c r="E45" s="56"/>
      <c r="F45" s="659"/>
      <c r="G45" s="659"/>
      <c r="H45" s="659" t="str">
        <f t="shared" si="0"/>
        <v/>
      </c>
      <c r="I45" s="659"/>
      <c r="J45" s="664"/>
      <c r="K45" s="665"/>
      <c r="L45" s="666"/>
      <c r="M45" s="660"/>
      <c r="N45" s="660"/>
      <c r="O45" s="678"/>
      <c r="P45" s="679"/>
      <c r="Q45" s="14"/>
      <c r="R45" s="14"/>
      <c r="S45" s="57"/>
      <c r="T45" s="59"/>
      <c r="U45" s="58"/>
      <c r="W45" s="58"/>
    </row>
    <row r="46" spans="1:23" s="21" customFormat="1" ht="17.100000000000001" hidden="1" customHeight="1" x14ac:dyDescent="0.2">
      <c r="A46" s="53"/>
      <c r="B46" s="54"/>
      <c r="C46" s="55"/>
      <c r="D46" s="56"/>
      <c r="E46" s="56"/>
      <c r="F46" s="659"/>
      <c r="G46" s="659"/>
      <c r="H46" s="659" t="str">
        <f t="shared" si="0"/>
        <v/>
      </c>
      <c r="I46" s="659"/>
      <c r="J46" s="664"/>
      <c r="K46" s="665"/>
      <c r="L46" s="666"/>
      <c r="M46" s="660"/>
      <c r="N46" s="660"/>
      <c r="O46" s="678"/>
      <c r="P46" s="679"/>
      <c r="Q46" s="14"/>
      <c r="R46" s="17"/>
      <c r="S46" s="57"/>
      <c r="T46" s="23"/>
      <c r="U46" s="58"/>
    </row>
    <row r="47" spans="1:23" s="21" customFormat="1" ht="17.100000000000001" hidden="1" customHeight="1" x14ac:dyDescent="0.2">
      <c r="A47" s="53"/>
      <c r="B47" s="54"/>
      <c r="C47" s="55"/>
      <c r="D47" s="56"/>
      <c r="E47" s="56"/>
      <c r="F47" s="659"/>
      <c r="G47" s="659"/>
      <c r="H47" s="659" t="str">
        <f t="shared" si="0"/>
        <v/>
      </c>
      <c r="I47" s="659"/>
      <c r="J47" s="664"/>
      <c r="K47" s="665"/>
      <c r="L47" s="666"/>
      <c r="M47" s="660"/>
      <c r="N47" s="660"/>
      <c r="O47" s="678"/>
      <c r="P47" s="679"/>
      <c r="Q47" s="14"/>
      <c r="R47" s="15"/>
      <c r="S47" s="57"/>
      <c r="T47" s="23"/>
      <c r="U47" s="58"/>
      <c r="W47" s="58"/>
    </row>
    <row r="48" spans="1:23" s="21" customFormat="1" ht="17.100000000000001" hidden="1" customHeight="1" x14ac:dyDescent="0.2">
      <c r="A48" s="53"/>
      <c r="B48" s="54"/>
      <c r="C48" s="55"/>
      <c r="D48" s="56"/>
      <c r="E48" s="56"/>
      <c r="F48" s="659"/>
      <c r="G48" s="659"/>
      <c r="H48" s="659" t="str">
        <f t="shared" si="0"/>
        <v/>
      </c>
      <c r="I48" s="659"/>
      <c r="J48" s="664"/>
      <c r="K48" s="665"/>
      <c r="L48" s="666"/>
      <c r="M48" s="660"/>
      <c r="N48" s="660"/>
      <c r="O48" s="678"/>
      <c r="P48" s="679"/>
      <c r="Q48" s="16"/>
      <c r="R48" s="15"/>
      <c r="S48" s="57"/>
      <c r="T48" s="23"/>
      <c r="U48" s="58"/>
      <c r="W48" s="58"/>
    </row>
    <row r="49" spans="1:23" s="21" customFormat="1" ht="17.100000000000001" hidden="1" customHeight="1" x14ac:dyDescent="0.2">
      <c r="A49" s="53"/>
      <c r="B49" s="54"/>
      <c r="C49" s="55"/>
      <c r="D49" s="56"/>
      <c r="E49" s="56"/>
      <c r="F49" s="659"/>
      <c r="G49" s="659"/>
      <c r="H49" s="659" t="str">
        <f t="shared" si="0"/>
        <v/>
      </c>
      <c r="I49" s="659"/>
      <c r="J49" s="664"/>
      <c r="K49" s="665"/>
      <c r="L49" s="666"/>
      <c r="M49" s="660"/>
      <c r="N49" s="660"/>
      <c r="O49" s="678"/>
      <c r="P49" s="679"/>
      <c r="Q49" s="14"/>
      <c r="R49" s="14"/>
      <c r="S49" s="57"/>
      <c r="T49" s="59"/>
      <c r="U49" s="58"/>
      <c r="W49" s="58"/>
    </row>
    <row r="50" spans="1:23" s="21" customFormat="1" ht="17.100000000000001" hidden="1" customHeight="1" x14ac:dyDescent="0.2">
      <c r="A50" s="53"/>
      <c r="B50" s="54"/>
      <c r="C50" s="55"/>
      <c r="D50" s="56"/>
      <c r="E50" s="56"/>
      <c r="F50" s="659"/>
      <c r="G50" s="659"/>
      <c r="H50" s="659" t="str">
        <f t="shared" si="0"/>
        <v/>
      </c>
      <c r="I50" s="659"/>
      <c r="J50" s="664"/>
      <c r="K50" s="665"/>
      <c r="L50" s="666"/>
      <c r="M50" s="660"/>
      <c r="N50" s="660"/>
      <c r="O50" s="678"/>
      <c r="P50" s="679"/>
      <c r="Q50" s="14"/>
      <c r="R50" s="17"/>
      <c r="S50" s="57"/>
      <c r="T50" s="23"/>
      <c r="U50" s="58"/>
    </row>
    <row r="51" spans="1:23" s="21" customFormat="1" ht="17.100000000000001" hidden="1" customHeight="1" x14ac:dyDescent="0.2">
      <c r="A51" s="53"/>
      <c r="B51" s="54"/>
      <c r="C51" s="55"/>
      <c r="D51" s="56"/>
      <c r="E51" s="56"/>
      <c r="F51" s="659"/>
      <c r="G51" s="659"/>
      <c r="H51" s="659" t="str">
        <f t="shared" si="0"/>
        <v/>
      </c>
      <c r="I51" s="659"/>
      <c r="J51" s="664"/>
      <c r="K51" s="665"/>
      <c r="L51" s="666"/>
      <c r="M51" s="660"/>
      <c r="N51" s="660"/>
      <c r="O51" s="678"/>
      <c r="P51" s="679"/>
      <c r="Q51" s="14"/>
      <c r="R51" s="17"/>
      <c r="S51" s="57"/>
      <c r="T51" s="60"/>
      <c r="U51" s="58"/>
    </row>
    <row r="52" spans="1:23" s="21" customFormat="1" ht="17.100000000000001" hidden="1" customHeight="1" x14ac:dyDescent="0.2">
      <c r="A52" s="53"/>
      <c r="B52" s="54"/>
      <c r="C52" s="55"/>
      <c r="D52" s="56"/>
      <c r="E52" s="56"/>
      <c r="F52" s="659"/>
      <c r="G52" s="659"/>
      <c r="H52" s="659" t="str">
        <f t="shared" si="0"/>
        <v/>
      </c>
      <c r="I52" s="659"/>
      <c r="J52" s="664"/>
      <c r="K52" s="665"/>
      <c r="L52" s="666"/>
      <c r="M52" s="660"/>
      <c r="N52" s="660"/>
      <c r="O52" s="678"/>
      <c r="P52" s="679"/>
      <c r="Q52" s="16"/>
      <c r="R52" s="17"/>
      <c r="S52" s="57"/>
      <c r="T52" s="60"/>
      <c r="U52" s="58"/>
    </row>
    <row r="53" spans="1:23" s="21" customFormat="1" ht="17.100000000000001" hidden="1" customHeight="1" x14ac:dyDescent="0.2">
      <c r="A53" s="53"/>
      <c r="B53" s="54"/>
      <c r="C53" s="55"/>
      <c r="D53" s="56"/>
      <c r="E53" s="56"/>
      <c r="F53" s="659"/>
      <c r="G53" s="659"/>
      <c r="H53" s="659" t="str">
        <f t="shared" si="0"/>
        <v/>
      </c>
      <c r="I53" s="659"/>
      <c r="J53" s="664"/>
      <c r="K53" s="665"/>
      <c r="L53" s="666"/>
      <c r="M53" s="660"/>
      <c r="N53" s="660"/>
      <c r="O53" s="678"/>
      <c r="P53" s="679"/>
      <c r="Q53" s="16"/>
      <c r="R53" s="17"/>
      <c r="S53" s="57"/>
      <c r="T53" s="60"/>
      <c r="U53" s="58"/>
    </row>
    <row r="54" spans="1:23" s="21" customFormat="1" ht="17.100000000000001" hidden="1" customHeight="1" x14ac:dyDescent="0.2">
      <c r="A54" s="53"/>
      <c r="B54" s="54"/>
      <c r="C54" s="55"/>
      <c r="D54" s="56"/>
      <c r="E54" s="56"/>
      <c r="F54" s="659"/>
      <c r="G54" s="659"/>
      <c r="H54" s="659" t="str">
        <f t="shared" si="0"/>
        <v/>
      </c>
      <c r="I54" s="659"/>
      <c r="J54" s="664"/>
      <c r="K54" s="665"/>
      <c r="L54" s="666"/>
      <c r="M54" s="660"/>
      <c r="N54" s="660"/>
      <c r="O54" s="678"/>
      <c r="P54" s="679"/>
      <c r="Q54" s="16"/>
      <c r="R54" s="17"/>
      <c r="S54" s="57"/>
      <c r="T54" s="60"/>
      <c r="U54" s="58"/>
    </row>
    <row r="55" spans="1:23" s="21" customFormat="1" ht="17.100000000000001" hidden="1" customHeight="1" x14ac:dyDescent="0.2">
      <c r="A55" s="53"/>
      <c r="B55" s="54"/>
      <c r="C55" s="55"/>
      <c r="D55" s="56"/>
      <c r="E55" s="56"/>
      <c r="F55" s="659"/>
      <c r="G55" s="659"/>
      <c r="H55" s="659" t="str">
        <f t="shared" si="0"/>
        <v/>
      </c>
      <c r="I55" s="659"/>
      <c r="J55" s="664"/>
      <c r="K55" s="665"/>
      <c r="L55" s="666"/>
      <c r="M55" s="660"/>
      <c r="N55" s="660"/>
      <c r="O55" s="678"/>
      <c r="P55" s="679"/>
      <c r="Q55" s="16"/>
      <c r="R55" s="17"/>
      <c r="S55" s="57"/>
      <c r="T55" s="60"/>
      <c r="U55" s="58"/>
    </row>
    <row r="56" spans="1:23" s="21" customFormat="1" ht="17.100000000000001" hidden="1" customHeight="1" x14ac:dyDescent="0.2">
      <c r="A56" s="53"/>
      <c r="B56" s="54"/>
      <c r="C56" s="55"/>
      <c r="D56" s="56"/>
      <c r="E56" s="56"/>
      <c r="F56" s="659"/>
      <c r="G56" s="659"/>
      <c r="H56" s="659" t="str">
        <f t="shared" si="0"/>
        <v/>
      </c>
      <c r="I56" s="659"/>
      <c r="J56" s="664"/>
      <c r="K56" s="665"/>
      <c r="L56" s="666"/>
      <c r="M56" s="660"/>
      <c r="N56" s="660"/>
      <c r="O56" s="678"/>
      <c r="P56" s="679"/>
      <c r="Q56" s="16"/>
      <c r="R56" s="17"/>
      <c r="S56" s="57"/>
      <c r="T56" s="60"/>
      <c r="U56" s="58"/>
    </row>
    <row r="57" spans="1:23" s="21" customFormat="1" ht="17.100000000000001" hidden="1" customHeight="1" x14ac:dyDescent="0.2">
      <c r="A57" s="53"/>
      <c r="B57" s="54"/>
      <c r="C57" s="55"/>
      <c r="D57" s="56"/>
      <c r="E57" s="56"/>
      <c r="F57" s="659"/>
      <c r="G57" s="659"/>
      <c r="H57" s="659" t="str">
        <f t="shared" si="0"/>
        <v/>
      </c>
      <c r="I57" s="659"/>
      <c r="J57" s="664"/>
      <c r="K57" s="665"/>
      <c r="L57" s="666"/>
      <c r="M57" s="660"/>
      <c r="N57" s="660"/>
      <c r="O57" s="678"/>
      <c r="P57" s="679"/>
      <c r="Q57" s="14"/>
      <c r="R57" s="15"/>
      <c r="S57" s="57"/>
      <c r="T57" s="23"/>
      <c r="U57" s="58"/>
      <c r="W57" s="58"/>
    </row>
    <row r="58" spans="1:23" s="21" customFormat="1" ht="17.100000000000001" hidden="1" customHeight="1" x14ac:dyDescent="0.2">
      <c r="A58" s="53"/>
      <c r="B58" s="54"/>
      <c r="C58" s="55"/>
      <c r="D58" s="56"/>
      <c r="E58" s="56"/>
      <c r="F58" s="659"/>
      <c r="G58" s="659"/>
      <c r="H58" s="659" t="str">
        <f t="shared" si="0"/>
        <v/>
      </c>
      <c r="I58" s="659"/>
      <c r="J58" s="664"/>
      <c r="K58" s="665"/>
      <c r="L58" s="666"/>
      <c r="M58" s="660"/>
      <c r="N58" s="660"/>
      <c r="O58" s="678"/>
      <c r="P58" s="679"/>
      <c r="Q58" s="16"/>
      <c r="R58" s="15"/>
      <c r="S58" s="57"/>
      <c r="T58" s="23"/>
      <c r="U58" s="58"/>
      <c r="W58" s="58"/>
    </row>
    <row r="59" spans="1:23" s="21" customFormat="1" ht="17.100000000000001" hidden="1" customHeight="1" x14ac:dyDescent="0.2">
      <c r="A59" s="53"/>
      <c r="B59" s="54"/>
      <c r="C59" s="55"/>
      <c r="D59" s="56"/>
      <c r="E59" s="56"/>
      <c r="F59" s="659"/>
      <c r="G59" s="659"/>
      <c r="H59" s="659" t="str">
        <f t="shared" si="0"/>
        <v/>
      </c>
      <c r="I59" s="659"/>
      <c r="J59" s="664"/>
      <c r="K59" s="665"/>
      <c r="L59" s="666"/>
      <c r="M59" s="660"/>
      <c r="N59" s="660"/>
      <c r="O59" s="678"/>
      <c r="P59" s="679"/>
      <c r="Q59" s="14"/>
      <c r="R59" s="14"/>
      <c r="S59" s="57"/>
      <c r="T59" s="59"/>
      <c r="U59" s="58"/>
      <c r="W59" s="58"/>
    </row>
    <row r="60" spans="1:23" s="21" customFormat="1" ht="17.100000000000001" hidden="1" customHeight="1" x14ac:dyDescent="0.2">
      <c r="A60" s="53"/>
      <c r="B60" s="54"/>
      <c r="C60" s="55"/>
      <c r="D60" s="56"/>
      <c r="E60" s="56"/>
      <c r="F60" s="659"/>
      <c r="G60" s="659"/>
      <c r="H60" s="659" t="str">
        <f t="shared" si="0"/>
        <v/>
      </c>
      <c r="I60" s="659"/>
      <c r="J60" s="664"/>
      <c r="K60" s="665"/>
      <c r="L60" s="666"/>
      <c r="M60" s="660"/>
      <c r="N60" s="660"/>
      <c r="O60" s="678"/>
      <c r="P60" s="679"/>
      <c r="Q60" s="14"/>
      <c r="R60" s="17"/>
      <c r="S60" s="57"/>
      <c r="T60" s="23"/>
      <c r="U60" s="58"/>
    </row>
    <row r="61" spans="1:23" s="21" customFormat="1" ht="17.100000000000001" hidden="1" customHeight="1" x14ac:dyDescent="0.2">
      <c r="A61" s="53"/>
      <c r="B61" s="54"/>
      <c r="C61" s="55"/>
      <c r="D61" s="56"/>
      <c r="E61" s="56"/>
      <c r="F61" s="659"/>
      <c r="G61" s="659"/>
      <c r="H61" s="659" t="str">
        <f t="shared" si="0"/>
        <v/>
      </c>
      <c r="I61" s="659"/>
      <c r="J61" s="664"/>
      <c r="K61" s="665"/>
      <c r="L61" s="666"/>
      <c r="M61" s="660"/>
      <c r="N61" s="660"/>
      <c r="O61" s="678"/>
      <c r="P61" s="679"/>
      <c r="Q61" s="14"/>
      <c r="R61" s="17"/>
      <c r="S61" s="57"/>
      <c r="T61" s="60"/>
      <c r="U61" s="58"/>
    </row>
    <row r="62" spans="1:23" s="21" customFormat="1" ht="17.100000000000001" hidden="1" customHeight="1" x14ac:dyDescent="0.2">
      <c r="A62" s="53"/>
      <c r="B62" s="54"/>
      <c r="C62" s="55"/>
      <c r="D62" s="56"/>
      <c r="E62" s="56"/>
      <c r="F62" s="659"/>
      <c r="G62" s="659"/>
      <c r="H62" s="659" t="str">
        <f t="shared" si="0"/>
        <v/>
      </c>
      <c r="I62" s="659"/>
      <c r="J62" s="664"/>
      <c r="K62" s="665"/>
      <c r="L62" s="666"/>
      <c r="M62" s="660"/>
      <c r="N62" s="660"/>
      <c r="O62" s="678"/>
      <c r="P62" s="679"/>
      <c r="Q62" s="14"/>
      <c r="R62" s="15"/>
      <c r="S62" s="57"/>
      <c r="T62" s="23"/>
      <c r="U62" s="58"/>
      <c r="W62" s="58"/>
    </row>
    <row r="63" spans="1:23" s="21" customFormat="1" ht="17.100000000000001" hidden="1" customHeight="1" x14ac:dyDescent="0.2">
      <c r="A63" s="53"/>
      <c r="B63" s="54"/>
      <c r="C63" s="55"/>
      <c r="D63" s="56"/>
      <c r="E63" s="56"/>
      <c r="F63" s="659"/>
      <c r="G63" s="659"/>
      <c r="H63" s="659" t="str">
        <f t="shared" si="0"/>
        <v/>
      </c>
      <c r="I63" s="659"/>
      <c r="J63" s="664"/>
      <c r="K63" s="665"/>
      <c r="L63" s="666"/>
      <c r="M63" s="660"/>
      <c r="N63" s="660"/>
      <c r="O63" s="678"/>
      <c r="P63" s="679"/>
      <c r="Q63" s="16"/>
      <c r="R63" s="15"/>
      <c r="S63" s="57"/>
      <c r="T63" s="23"/>
      <c r="U63" s="58"/>
      <c r="W63" s="58"/>
    </row>
    <row r="64" spans="1:23" s="21" customFormat="1" ht="17.100000000000001" hidden="1" customHeight="1" x14ac:dyDescent="0.2">
      <c r="A64" s="53"/>
      <c r="B64" s="54"/>
      <c r="C64" s="55"/>
      <c r="D64" s="56"/>
      <c r="E64" s="56"/>
      <c r="F64" s="659"/>
      <c r="G64" s="659"/>
      <c r="H64" s="659" t="str">
        <f t="shared" si="0"/>
        <v/>
      </c>
      <c r="I64" s="659"/>
      <c r="J64" s="664"/>
      <c r="K64" s="665"/>
      <c r="L64" s="666"/>
      <c r="M64" s="660"/>
      <c r="N64" s="660"/>
      <c r="O64" s="678"/>
      <c r="P64" s="679"/>
      <c r="Q64" s="14"/>
      <c r="R64" s="14"/>
      <c r="S64" s="57"/>
      <c r="T64" s="59"/>
      <c r="U64" s="58"/>
      <c r="W64" s="58"/>
    </row>
    <row r="65" spans="1:23" s="21" customFormat="1" ht="17.100000000000001" hidden="1" customHeight="1" x14ac:dyDescent="0.2">
      <c r="A65" s="53"/>
      <c r="B65" s="54"/>
      <c r="C65" s="55"/>
      <c r="D65" s="56"/>
      <c r="E65" s="56"/>
      <c r="F65" s="659"/>
      <c r="G65" s="659"/>
      <c r="H65" s="659" t="str">
        <f t="shared" si="0"/>
        <v/>
      </c>
      <c r="I65" s="659"/>
      <c r="J65" s="664"/>
      <c r="K65" s="665"/>
      <c r="L65" s="666"/>
      <c r="M65" s="660"/>
      <c r="N65" s="660"/>
      <c r="O65" s="678"/>
      <c r="P65" s="679"/>
      <c r="Q65" s="14"/>
      <c r="R65" s="17"/>
      <c r="S65" s="57"/>
      <c r="T65" s="23"/>
      <c r="U65" s="58"/>
    </row>
    <row r="66" spans="1:23" s="21" customFormat="1" ht="17.100000000000001" hidden="1" customHeight="1" x14ac:dyDescent="0.2">
      <c r="A66" s="53"/>
      <c r="B66" s="54"/>
      <c r="C66" s="55"/>
      <c r="D66" s="56"/>
      <c r="E66" s="56"/>
      <c r="F66" s="659"/>
      <c r="G66" s="659"/>
      <c r="H66" s="659" t="str">
        <f t="shared" si="0"/>
        <v/>
      </c>
      <c r="I66" s="659"/>
      <c r="J66" s="664"/>
      <c r="K66" s="665"/>
      <c r="L66" s="666"/>
      <c r="M66" s="660"/>
      <c r="N66" s="660"/>
      <c r="O66" s="678"/>
      <c r="P66" s="679"/>
      <c r="Q66" s="14"/>
      <c r="R66" s="17"/>
      <c r="S66" s="57"/>
      <c r="T66" s="60"/>
      <c r="U66" s="58"/>
    </row>
    <row r="67" spans="1:23" s="21" customFormat="1" ht="17.100000000000001" hidden="1" customHeight="1" x14ac:dyDescent="0.2">
      <c r="A67" s="53"/>
      <c r="B67" s="54"/>
      <c r="C67" s="55"/>
      <c r="D67" s="56"/>
      <c r="E67" s="56"/>
      <c r="F67" s="659"/>
      <c r="G67" s="659"/>
      <c r="H67" s="659" t="str">
        <f t="shared" si="0"/>
        <v/>
      </c>
      <c r="I67" s="659"/>
      <c r="J67" s="664"/>
      <c r="K67" s="665"/>
      <c r="L67" s="666"/>
      <c r="M67" s="660"/>
      <c r="N67" s="660"/>
      <c r="O67" s="678"/>
      <c r="P67" s="679"/>
      <c r="Q67" s="16"/>
      <c r="R67" s="17"/>
      <c r="S67" s="57"/>
      <c r="T67" s="60"/>
      <c r="U67" s="58"/>
    </row>
    <row r="68" spans="1:23" s="21" customFormat="1" ht="17.100000000000001" hidden="1" customHeight="1" x14ac:dyDescent="0.2">
      <c r="A68" s="53"/>
      <c r="B68" s="54"/>
      <c r="C68" s="55"/>
      <c r="D68" s="56"/>
      <c r="E68" s="56"/>
      <c r="F68" s="659"/>
      <c r="G68" s="659"/>
      <c r="H68" s="659" t="str">
        <f t="shared" si="0"/>
        <v/>
      </c>
      <c r="I68" s="659"/>
      <c r="J68" s="664"/>
      <c r="K68" s="665"/>
      <c r="L68" s="666"/>
      <c r="M68" s="660"/>
      <c r="N68" s="660"/>
      <c r="O68" s="678"/>
      <c r="P68" s="679"/>
      <c r="Q68" s="16"/>
      <c r="R68" s="17"/>
      <c r="S68" s="57"/>
      <c r="T68" s="60"/>
      <c r="U68" s="58"/>
    </row>
    <row r="69" spans="1:23" s="21" customFormat="1" ht="17.100000000000001" hidden="1" customHeight="1" x14ac:dyDescent="0.2">
      <c r="A69" s="53"/>
      <c r="B69" s="54"/>
      <c r="C69" s="55"/>
      <c r="D69" s="56"/>
      <c r="E69" s="56"/>
      <c r="F69" s="659"/>
      <c r="G69" s="659"/>
      <c r="H69" s="659" t="str">
        <f t="shared" si="0"/>
        <v/>
      </c>
      <c r="I69" s="659"/>
      <c r="J69" s="664"/>
      <c r="K69" s="665"/>
      <c r="L69" s="666"/>
      <c r="M69" s="660"/>
      <c r="N69" s="660"/>
      <c r="O69" s="678"/>
      <c r="P69" s="679"/>
      <c r="Q69" s="16"/>
      <c r="R69" s="17"/>
      <c r="S69" s="57"/>
      <c r="T69" s="60"/>
      <c r="U69" s="58"/>
    </row>
    <row r="70" spans="1:23" s="21" customFormat="1" ht="17.100000000000001" hidden="1" customHeight="1" x14ac:dyDescent="0.2">
      <c r="A70" s="53"/>
      <c r="B70" s="54"/>
      <c r="C70" s="55"/>
      <c r="D70" s="56"/>
      <c r="E70" s="56"/>
      <c r="F70" s="659"/>
      <c r="G70" s="659"/>
      <c r="H70" s="659" t="str">
        <f t="shared" si="0"/>
        <v/>
      </c>
      <c r="I70" s="659"/>
      <c r="J70" s="664"/>
      <c r="K70" s="665"/>
      <c r="L70" s="666"/>
      <c r="M70" s="660"/>
      <c r="N70" s="660"/>
      <c r="O70" s="678"/>
      <c r="P70" s="679"/>
      <c r="Q70" s="16"/>
      <c r="R70" s="17"/>
      <c r="S70" s="57"/>
      <c r="T70" s="60"/>
      <c r="U70" s="58"/>
    </row>
    <row r="71" spans="1:23" s="21" customFormat="1" ht="17.100000000000001" hidden="1" customHeight="1" x14ac:dyDescent="0.2">
      <c r="A71" s="53"/>
      <c r="B71" s="54"/>
      <c r="C71" s="55"/>
      <c r="D71" s="56"/>
      <c r="E71" s="56"/>
      <c r="F71" s="659"/>
      <c r="G71" s="659"/>
      <c r="H71" s="659" t="str">
        <f t="shared" si="0"/>
        <v/>
      </c>
      <c r="I71" s="659"/>
      <c r="J71" s="664"/>
      <c r="K71" s="665"/>
      <c r="L71" s="666"/>
      <c r="M71" s="660"/>
      <c r="N71" s="660"/>
      <c r="O71" s="678"/>
      <c r="P71" s="679"/>
      <c r="Q71" s="16"/>
      <c r="R71" s="17"/>
      <c r="S71" s="57"/>
      <c r="T71" s="60"/>
      <c r="U71" s="58"/>
    </row>
    <row r="72" spans="1:23" s="21" customFormat="1" ht="17.100000000000001" hidden="1" customHeight="1" x14ac:dyDescent="0.2">
      <c r="A72" s="53"/>
      <c r="B72" s="54"/>
      <c r="C72" s="55"/>
      <c r="D72" s="56"/>
      <c r="E72" s="56"/>
      <c r="F72" s="659"/>
      <c r="G72" s="659"/>
      <c r="H72" s="659" t="str">
        <f t="shared" si="0"/>
        <v/>
      </c>
      <c r="I72" s="659"/>
      <c r="J72" s="664"/>
      <c r="K72" s="665"/>
      <c r="L72" s="666"/>
      <c r="M72" s="660"/>
      <c r="N72" s="660"/>
      <c r="O72" s="678"/>
      <c r="P72" s="679"/>
      <c r="Q72" s="14"/>
      <c r="R72" s="15"/>
      <c r="S72" s="57"/>
      <c r="T72" s="23"/>
      <c r="U72" s="58"/>
      <c r="W72" s="58"/>
    </row>
    <row r="73" spans="1:23" s="21" customFormat="1" ht="17.100000000000001" hidden="1" customHeight="1" x14ac:dyDescent="0.2">
      <c r="A73" s="53"/>
      <c r="B73" s="54"/>
      <c r="C73" s="55"/>
      <c r="D73" s="56"/>
      <c r="E73" s="56"/>
      <c r="F73" s="659"/>
      <c r="G73" s="659"/>
      <c r="H73" s="659" t="str">
        <f t="shared" si="0"/>
        <v/>
      </c>
      <c r="I73" s="659"/>
      <c r="J73" s="664"/>
      <c r="K73" s="665"/>
      <c r="L73" s="666"/>
      <c r="M73" s="660"/>
      <c r="N73" s="660"/>
      <c r="O73" s="678"/>
      <c r="P73" s="679"/>
      <c r="Q73" s="16"/>
      <c r="R73" s="15"/>
      <c r="S73" s="57"/>
      <c r="T73" s="23"/>
      <c r="U73" s="58"/>
      <c r="W73" s="58"/>
    </row>
    <row r="74" spans="1:23" s="21" customFormat="1" ht="17.100000000000001" hidden="1" customHeight="1" x14ac:dyDescent="0.2">
      <c r="A74" s="53"/>
      <c r="B74" s="54"/>
      <c r="C74" s="55"/>
      <c r="D74" s="56"/>
      <c r="E74" s="56"/>
      <c r="F74" s="659"/>
      <c r="G74" s="659"/>
      <c r="H74" s="659" t="str">
        <f t="shared" si="0"/>
        <v/>
      </c>
      <c r="I74" s="659"/>
      <c r="J74" s="664"/>
      <c r="K74" s="665"/>
      <c r="L74" s="666"/>
      <c r="M74" s="660"/>
      <c r="N74" s="660"/>
      <c r="O74" s="678"/>
      <c r="P74" s="679"/>
      <c r="Q74" s="14"/>
      <c r="R74" s="14"/>
      <c r="S74" s="57"/>
      <c r="T74" s="59"/>
      <c r="U74" s="58"/>
      <c r="W74" s="58"/>
    </row>
    <row r="75" spans="1:23" s="21" customFormat="1" ht="17.100000000000001" hidden="1" customHeight="1" x14ac:dyDescent="0.2">
      <c r="A75" s="53"/>
      <c r="B75" s="54"/>
      <c r="C75" s="55"/>
      <c r="D75" s="56"/>
      <c r="E75" s="56"/>
      <c r="F75" s="659"/>
      <c r="G75" s="659"/>
      <c r="H75" s="659" t="str">
        <f t="shared" si="0"/>
        <v/>
      </c>
      <c r="I75" s="659"/>
      <c r="J75" s="664"/>
      <c r="K75" s="665"/>
      <c r="L75" s="666"/>
      <c r="M75" s="660"/>
      <c r="N75" s="660"/>
      <c r="O75" s="678"/>
      <c r="P75" s="679"/>
      <c r="Q75" s="14"/>
      <c r="R75" s="17"/>
      <c r="S75" s="57"/>
      <c r="T75" s="23"/>
      <c r="U75" s="58"/>
    </row>
    <row r="76" spans="1:23" s="21" customFormat="1" ht="17.100000000000001" hidden="1" customHeight="1" x14ac:dyDescent="0.2">
      <c r="A76" s="53"/>
      <c r="B76" s="54"/>
      <c r="C76" s="55"/>
      <c r="D76" s="56"/>
      <c r="E76" s="56"/>
      <c r="F76" s="659"/>
      <c r="G76" s="659"/>
      <c r="H76" s="659" t="str">
        <f t="shared" si="0"/>
        <v/>
      </c>
      <c r="I76" s="659"/>
      <c r="J76" s="664"/>
      <c r="K76" s="665"/>
      <c r="L76" s="666"/>
      <c r="M76" s="660"/>
      <c r="N76" s="660"/>
      <c r="O76" s="678"/>
      <c r="P76" s="679"/>
      <c r="Q76" s="14"/>
      <c r="R76" s="17"/>
      <c r="S76" s="57"/>
      <c r="T76" s="60"/>
      <c r="U76" s="58"/>
    </row>
    <row r="77" spans="1:23" s="21" customFormat="1" ht="17.100000000000001" hidden="1" customHeight="1" x14ac:dyDescent="0.2">
      <c r="A77" s="53"/>
      <c r="B77" s="54"/>
      <c r="C77" s="55"/>
      <c r="D77" s="56"/>
      <c r="E77" s="56"/>
      <c r="F77" s="659"/>
      <c r="G77" s="659"/>
      <c r="H77" s="659" t="str">
        <f t="shared" si="0"/>
        <v/>
      </c>
      <c r="I77" s="659"/>
      <c r="J77" s="664"/>
      <c r="K77" s="665"/>
      <c r="L77" s="666"/>
      <c r="M77" s="660"/>
      <c r="N77" s="660"/>
      <c r="O77" s="678"/>
      <c r="P77" s="679"/>
      <c r="Q77" s="16"/>
      <c r="R77" s="17"/>
      <c r="S77" s="57"/>
      <c r="T77" s="60"/>
      <c r="U77" s="58"/>
    </row>
    <row r="78" spans="1:23" s="21" customFormat="1" ht="17.100000000000001" hidden="1" customHeight="1" x14ac:dyDescent="0.2">
      <c r="A78" s="53"/>
      <c r="B78" s="54"/>
      <c r="C78" s="55"/>
      <c r="D78" s="56"/>
      <c r="E78" s="56"/>
      <c r="F78" s="659"/>
      <c r="G78" s="659"/>
      <c r="H78" s="659" t="str">
        <f t="shared" si="0"/>
        <v/>
      </c>
      <c r="I78" s="659"/>
      <c r="J78" s="664"/>
      <c r="K78" s="665"/>
      <c r="L78" s="666"/>
      <c r="M78" s="660"/>
      <c r="N78" s="660"/>
      <c r="O78" s="678"/>
      <c r="P78" s="679"/>
      <c r="Q78" s="16"/>
      <c r="R78" s="17"/>
      <c r="S78" s="57"/>
      <c r="T78" s="60"/>
      <c r="U78" s="58"/>
    </row>
    <row r="79" spans="1:23" s="21" customFormat="1" ht="17.100000000000001" hidden="1" customHeight="1" x14ac:dyDescent="0.2">
      <c r="A79" s="53"/>
      <c r="B79" s="54"/>
      <c r="C79" s="55"/>
      <c r="D79" s="56"/>
      <c r="E79" s="56"/>
      <c r="F79" s="659"/>
      <c r="G79" s="659"/>
      <c r="H79" s="659" t="str">
        <f t="shared" si="0"/>
        <v/>
      </c>
      <c r="I79" s="659"/>
      <c r="J79" s="664"/>
      <c r="K79" s="665"/>
      <c r="L79" s="666"/>
      <c r="M79" s="660"/>
      <c r="N79" s="660"/>
      <c r="O79" s="678"/>
      <c r="P79" s="679"/>
      <c r="Q79" s="16"/>
      <c r="R79" s="17"/>
      <c r="S79" s="57"/>
      <c r="T79" s="60"/>
      <c r="U79" s="58"/>
    </row>
    <row r="80" spans="1:23" s="21" customFormat="1" ht="17.100000000000001" hidden="1" customHeight="1" x14ac:dyDescent="0.2">
      <c r="A80" s="53"/>
      <c r="B80" s="54"/>
      <c r="C80" s="55"/>
      <c r="D80" s="56"/>
      <c r="E80" s="56"/>
      <c r="F80" s="659"/>
      <c r="G80" s="659"/>
      <c r="H80" s="659" t="str">
        <f t="shared" si="0"/>
        <v/>
      </c>
      <c r="I80" s="659"/>
      <c r="J80" s="664"/>
      <c r="K80" s="665"/>
      <c r="L80" s="666"/>
      <c r="M80" s="660"/>
      <c r="N80" s="660"/>
      <c r="O80" s="678"/>
      <c r="P80" s="679"/>
      <c r="Q80" s="16"/>
      <c r="R80" s="17"/>
      <c r="S80" s="57"/>
      <c r="T80" s="60"/>
      <c r="U80" s="58"/>
    </row>
    <row r="81" spans="1:40" s="21" customFormat="1" ht="17.100000000000001" hidden="1" customHeight="1" x14ac:dyDescent="0.2">
      <c r="A81" s="53"/>
      <c r="B81" s="54"/>
      <c r="C81" s="55"/>
      <c r="D81" s="56"/>
      <c r="E81" s="56"/>
      <c r="F81" s="659"/>
      <c r="G81" s="659"/>
      <c r="H81" s="659" t="str">
        <f t="shared" si="0"/>
        <v/>
      </c>
      <c r="I81" s="659"/>
      <c r="J81" s="664"/>
      <c r="K81" s="665"/>
      <c r="L81" s="666"/>
      <c r="M81" s="660"/>
      <c r="N81" s="660"/>
      <c r="O81" s="678"/>
      <c r="P81" s="679"/>
      <c r="Q81" s="16"/>
      <c r="R81" s="17"/>
      <c r="S81" s="57"/>
      <c r="T81" s="60"/>
      <c r="U81" s="58"/>
    </row>
    <row r="82" spans="1:40" s="21" customFormat="1" ht="17.100000000000001" hidden="1" customHeight="1" x14ac:dyDescent="0.2">
      <c r="A82" s="53"/>
      <c r="B82" s="54"/>
      <c r="C82" s="55"/>
      <c r="D82" s="56"/>
      <c r="E82" s="56"/>
      <c r="F82" s="659"/>
      <c r="G82" s="659"/>
      <c r="H82" s="659" t="str">
        <f t="shared" si="0"/>
        <v/>
      </c>
      <c r="I82" s="659"/>
      <c r="J82" s="664"/>
      <c r="K82" s="665"/>
      <c r="L82" s="666"/>
      <c r="M82" s="660"/>
      <c r="N82" s="660"/>
      <c r="O82" s="678"/>
      <c r="P82" s="679"/>
      <c r="Q82" s="61"/>
      <c r="R82" s="61"/>
      <c r="S82" s="57"/>
      <c r="T82" s="62"/>
      <c r="U82" s="58"/>
    </row>
    <row r="83" spans="1:40" s="21" customFormat="1" ht="17.100000000000001" hidden="1" customHeight="1" x14ac:dyDescent="0.2">
      <c r="A83" s="53"/>
      <c r="B83" s="54"/>
      <c r="C83" s="55"/>
      <c r="D83" s="56"/>
      <c r="E83" s="56"/>
      <c r="F83" s="659"/>
      <c r="G83" s="659"/>
      <c r="H83" s="659" t="str">
        <f t="shared" ref="H83:H88" si="1">IF(E83*F83=0, "", E83*F83)</f>
        <v/>
      </c>
      <c r="I83" s="659"/>
      <c r="J83" s="664"/>
      <c r="K83" s="665"/>
      <c r="L83" s="666"/>
      <c r="M83" s="660"/>
      <c r="N83" s="660"/>
      <c r="O83" s="678"/>
      <c r="P83" s="679"/>
      <c r="Q83" s="18"/>
      <c r="R83" s="19"/>
      <c r="S83" s="63"/>
      <c r="T83" s="23"/>
    </row>
    <row r="84" spans="1:40" s="23" customFormat="1" ht="17.100000000000001" hidden="1" customHeight="1" x14ac:dyDescent="0.2">
      <c r="A84" s="62"/>
      <c r="B84" s="54"/>
      <c r="C84" s="55"/>
      <c r="D84" s="56"/>
      <c r="E84" s="56"/>
      <c r="F84" s="659"/>
      <c r="G84" s="659"/>
      <c r="H84" s="659" t="str">
        <f t="shared" si="1"/>
        <v/>
      </c>
      <c r="I84" s="659"/>
      <c r="J84" s="664"/>
      <c r="K84" s="665"/>
      <c r="L84" s="666"/>
      <c r="M84" s="660"/>
      <c r="N84" s="660"/>
      <c r="O84" s="678"/>
      <c r="P84" s="679"/>
      <c r="Q84" s="64"/>
      <c r="R84" s="19"/>
      <c r="S84" s="63"/>
    </row>
    <row r="85" spans="1:40" s="21" customFormat="1" ht="17.100000000000001" hidden="1" customHeight="1" x14ac:dyDescent="0.2">
      <c r="B85" s="54"/>
      <c r="C85" s="55"/>
      <c r="D85" s="56"/>
      <c r="E85" s="56"/>
      <c r="F85" s="659"/>
      <c r="G85" s="659"/>
      <c r="H85" s="659" t="str">
        <f t="shared" si="1"/>
        <v/>
      </c>
      <c r="I85" s="659"/>
      <c r="J85" s="664"/>
      <c r="K85" s="665"/>
      <c r="L85" s="666"/>
      <c r="M85" s="660"/>
      <c r="N85" s="660"/>
      <c r="O85" s="678"/>
      <c r="P85" s="679"/>
      <c r="Q85" s="65"/>
      <c r="R85" s="66"/>
      <c r="S85" s="22"/>
      <c r="T85" s="23"/>
    </row>
    <row r="86" spans="1:40" s="67" customFormat="1" ht="17.100000000000001" hidden="1" customHeight="1" x14ac:dyDescent="0.2">
      <c r="B86" s="54"/>
      <c r="C86" s="55"/>
      <c r="D86" s="56"/>
      <c r="E86" s="56"/>
      <c r="F86" s="659"/>
      <c r="G86" s="659"/>
      <c r="H86" s="659" t="str">
        <f t="shared" si="1"/>
        <v/>
      </c>
      <c r="I86" s="659"/>
      <c r="J86" s="664"/>
      <c r="K86" s="665"/>
      <c r="L86" s="666"/>
      <c r="M86" s="660"/>
      <c r="N86" s="660"/>
      <c r="O86" s="678"/>
      <c r="P86" s="679"/>
      <c r="S86" s="68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</row>
    <row r="87" spans="1:40" s="67" customFormat="1" ht="17.100000000000001" hidden="1" customHeight="1" x14ac:dyDescent="0.2">
      <c r="B87" s="54"/>
      <c r="C87" s="55"/>
      <c r="D87" s="56"/>
      <c r="E87" s="56"/>
      <c r="F87" s="659"/>
      <c r="G87" s="659"/>
      <c r="H87" s="659" t="str">
        <f t="shared" si="1"/>
        <v/>
      </c>
      <c r="I87" s="659"/>
      <c r="J87" s="664"/>
      <c r="K87" s="665"/>
      <c r="L87" s="666"/>
      <c r="M87" s="660"/>
      <c r="N87" s="660"/>
      <c r="O87" s="678"/>
      <c r="P87" s="679"/>
      <c r="S87" s="70"/>
      <c r="T87" s="69"/>
      <c r="U87" s="58"/>
    </row>
    <row r="88" spans="1:40" s="67" customFormat="1" ht="17.100000000000001" hidden="1" customHeight="1" x14ac:dyDescent="0.2">
      <c r="B88" s="54"/>
      <c r="C88" s="55"/>
      <c r="D88" s="56"/>
      <c r="E88" s="56"/>
      <c r="F88" s="659"/>
      <c r="G88" s="659"/>
      <c r="H88" s="659" t="str">
        <f t="shared" si="1"/>
        <v/>
      </c>
      <c r="I88" s="659"/>
      <c r="J88" s="667"/>
      <c r="K88" s="668"/>
      <c r="L88" s="669"/>
      <c r="M88" s="660"/>
      <c r="N88" s="660"/>
      <c r="O88" s="680"/>
      <c r="P88" s="681"/>
      <c r="S88" s="68"/>
      <c r="T88" s="69"/>
      <c r="U88" s="71"/>
    </row>
    <row r="89" spans="1:40" s="72" customFormat="1" ht="15" customHeight="1" x14ac:dyDescent="0.2">
      <c r="B89" s="13"/>
      <c r="C89" s="12"/>
      <c r="D89" s="73"/>
      <c r="E89" s="73"/>
      <c r="F89" s="653" t="s">
        <v>169</v>
      </c>
      <c r="G89" s="653"/>
      <c r="H89" s="654">
        <f>SUM(H18:I88)</f>
        <v>0</v>
      </c>
      <c r="I89" s="655"/>
      <c r="J89" s="119" t="s">
        <v>193</v>
      </c>
      <c r="K89" s="119"/>
      <c r="L89" s="119"/>
      <c r="M89" s="73"/>
      <c r="N89" s="73"/>
      <c r="O89" s="119"/>
      <c r="P89" s="120"/>
      <c r="S89" s="74"/>
      <c r="T89" s="75"/>
    </row>
    <row r="90" spans="1:40" s="72" customFormat="1" ht="15" customHeight="1" x14ac:dyDescent="0.2">
      <c r="B90" s="76" t="s">
        <v>230</v>
      </c>
      <c r="C90" s="77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78"/>
      <c r="S90" s="79"/>
      <c r="T90" s="75"/>
    </row>
    <row r="91" spans="1:40" s="72" customFormat="1" ht="15" customHeight="1" x14ac:dyDescent="0.2">
      <c r="B91" s="76"/>
      <c r="C91" s="80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81"/>
      <c r="U91" s="79"/>
      <c r="V91" s="75"/>
    </row>
    <row r="92" spans="1:40" s="72" customFormat="1" ht="15" customHeight="1" x14ac:dyDescent="0.2">
      <c r="B92" s="656" t="e">
        <f>'ikainiu lentele'!#REF!</f>
        <v>#REF!</v>
      </c>
      <c r="C92" s="656"/>
      <c r="D92" s="656"/>
      <c r="E92" s="656"/>
      <c r="F92" s="656"/>
      <c r="G92" s="82"/>
      <c r="H92" s="82"/>
      <c r="I92" s="82"/>
      <c r="J92" s="82"/>
      <c r="K92" s="82"/>
      <c r="L92" s="82"/>
      <c r="M92" s="82"/>
      <c r="N92" s="82"/>
      <c r="O92" s="82"/>
      <c r="P92" s="82"/>
      <c r="U92" s="74"/>
      <c r="V92" s="75"/>
    </row>
    <row r="93" spans="1:40" s="72" customFormat="1" ht="15" customHeight="1" x14ac:dyDescent="0.2">
      <c r="B93" s="83"/>
      <c r="C93" s="84"/>
      <c r="D93" s="85"/>
      <c r="E93" s="85"/>
      <c r="U93" s="74"/>
      <c r="V93" s="75"/>
    </row>
    <row r="94" spans="1:40" s="72" customFormat="1" ht="15" customHeight="1" x14ac:dyDescent="0.2">
      <c r="B94" s="657" t="s">
        <v>194</v>
      </c>
      <c r="C94" s="657"/>
      <c r="D94" s="86"/>
      <c r="E94" s="86"/>
      <c r="U94" s="74"/>
      <c r="V94" s="75"/>
    </row>
    <row r="95" spans="1:40" s="72" customFormat="1" ht="15" customHeight="1" x14ac:dyDescent="0.2">
      <c r="B95" s="658" t="s">
        <v>161</v>
      </c>
      <c r="C95" s="658"/>
      <c r="D95" s="86"/>
      <c r="E95" s="86"/>
      <c r="U95" s="74"/>
      <c r="V95" s="75"/>
    </row>
    <row r="96" spans="1:40" s="72" customFormat="1" ht="15" customHeight="1" x14ac:dyDescent="0.2">
      <c r="B96" s="658" t="s">
        <v>162</v>
      </c>
      <c r="C96" s="658"/>
      <c r="D96" s="86"/>
      <c r="E96" s="86"/>
      <c r="U96" s="74"/>
      <c r="V96" s="75"/>
    </row>
    <row r="97" spans="1:42" s="72" customFormat="1" ht="15" customHeight="1" x14ac:dyDescent="0.2">
      <c r="B97" s="658" t="s">
        <v>163</v>
      </c>
      <c r="C97" s="658"/>
      <c r="D97" s="86"/>
      <c r="E97" s="86"/>
      <c r="U97" s="74"/>
      <c r="V97" s="75"/>
    </row>
    <row r="98" spans="1:42" s="72" customFormat="1" ht="15" customHeight="1" x14ac:dyDescent="0.2">
      <c r="B98" s="657" t="s">
        <v>164</v>
      </c>
      <c r="C98" s="657"/>
      <c r="D98" s="86"/>
      <c r="E98" s="86"/>
      <c r="Q98" s="10"/>
      <c r="R98" s="10"/>
      <c r="S98" s="10"/>
      <c r="T98" s="10"/>
      <c r="U98" s="10"/>
      <c r="V98" s="75"/>
    </row>
    <row r="99" spans="1:42" s="72" customFormat="1" ht="13.5" customHeight="1" x14ac:dyDescent="0.2">
      <c r="B99" s="11"/>
      <c r="C99" s="3"/>
      <c r="D99" s="86"/>
      <c r="E99" s="86"/>
      <c r="U99" s="74"/>
      <c r="V99" s="75"/>
    </row>
    <row r="100" spans="1:42" s="72" customFormat="1" ht="12.75" customHeight="1" x14ac:dyDescent="0.2">
      <c r="B100" s="657" t="s">
        <v>165</v>
      </c>
      <c r="C100" s="657"/>
      <c r="D100" s="86"/>
      <c r="E100" s="86"/>
      <c r="U100" s="74"/>
      <c r="V100" s="75"/>
    </row>
    <row r="101" spans="1:42" x14ac:dyDescent="0.2">
      <c r="B101" s="658" t="s">
        <v>166</v>
      </c>
      <c r="C101" s="658"/>
      <c r="D101" s="86"/>
      <c r="E101" s="86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U101" s="74"/>
    </row>
    <row r="102" spans="1:42" x14ac:dyDescent="0.2">
      <c r="B102" s="658" t="s">
        <v>163</v>
      </c>
      <c r="C102" s="658"/>
      <c r="D102" s="86"/>
      <c r="E102" s="86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U102" s="74"/>
    </row>
    <row r="103" spans="1:42" s="88" customFormat="1" x14ac:dyDescent="0.2">
      <c r="A103" s="87"/>
      <c r="B103" s="657" t="s">
        <v>164</v>
      </c>
      <c r="C103" s="657"/>
      <c r="D103" s="86"/>
      <c r="E103" s="86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87"/>
      <c r="R103" s="87"/>
      <c r="S103" s="72"/>
      <c r="T103" s="72"/>
      <c r="U103" s="74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</row>
    <row r="104" spans="1:42" s="88" customFormat="1" x14ac:dyDescent="0.2">
      <c r="A104" s="87"/>
      <c r="B104" s="11"/>
      <c r="C104" s="89"/>
      <c r="D104" s="86"/>
      <c r="E104" s="86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87"/>
      <c r="R104" s="87"/>
      <c r="S104" s="72"/>
      <c r="T104" s="72"/>
      <c r="U104" s="74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</row>
    <row r="105" spans="1:42" s="88" customFormat="1" x14ac:dyDescent="0.2">
      <c r="A105" s="87"/>
      <c r="B105" s="657" t="s">
        <v>195</v>
      </c>
      <c r="C105" s="657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87"/>
      <c r="R105" s="87"/>
      <c r="S105" s="72"/>
      <c r="T105" s="72"/>
      <c r="U105" s="74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</row>
    <row r="106" spans="1:42" s="88" customFormat="1" x14ac:dyDescent="0.2">
      <c r="A106" s="87"/>
      <c r="B106" s="658" t="s">
        <v>163</v>
      </c>
      <c r="C106" s="658"/>
      <c r="D106" s="90"/>
      <c r="E106" s="85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87"/>
      <c r="R106" s="87"/>
      <c r="S106" s="72"/>
      <c r="T106" s="72"/>
      <c r="U106" s="74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</row>
    <row r="107" spans="1:42" x14ac:dyDescent="0.2">
      <c r="B107" s="657" t="s">
        <v>196</v>
      </c>
      <c r="C107" s="657"/>
      <c r="D107" s="91"/>
      <c r="E107" s="85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</row>
  </sheetData>
  <sheetProtection selectLockedCells="1" autoFilter="0"/>
  <autoFilter ref="B16:P88">
    <filterColumn colId="1">
      <customFilters and="1">
        <customFilter operator="notEqual" val=" "/>
      </customFilters>
    </filterColumn>
    <filterColumn colId="4" showButton="0"/>
    <filterColumn colId="6" showButton="0"/>
    <filterColumn colId="8" showButton="0"/>
    <filterColumn colId="9" showButton="0"/>
    <filterColumn colId="11" showButton="0"/>
    <filterColumn colId="13" showButton="0"/>
  </autoFilter>
  <dataConsolidate/>
  <mergeCells count="262">
    <mergeCell ref="B2:C2"/>
    <mergeCell ref="S2:V2"/>
    <mergeCell ref="B3:C3"/>
    <mergeCell ref="S3:V3"/>
    <mergeCell ref="B4:C4"/>
    <mergeCell ref="S4:V4"/>
    <mergeCell ref="B5:C5"/>
    <mergeCell ref="S5:V5"/>
    <mergeCell ref="S6:U6"/>
    <mergeCell ref="B7:C7"/>
    <mergeCell ref="B8:C8"/>
    <mergeCell ref="B9:T9"/>
    <mergeCell ref="B15:I15"/>
    <mergeCell ref="J15:L15"/>
    <mergeCell ref="R15:T15"/>
    <mergeCell ref="B10:T10"/>
    <mergeCell ref="B11:T11"/>
    <mergeCell ref="B12:T12"/>
    <mergeCell ref="B13:U13"/>
    <mergeCell ref="O14:P14"/>
    <mergeCell ref="J14:L14"/>
    <mergeCell ref="B14:I14"/>
    <mergeCell ref="J17:L17"/>
    <mergeCell ref="M17:N17"/>
    <mergeCell ref="O17:P17"/>
    <mergeCell ref="F16:G16"/>
    <mergeCell ref="H16:I16"/>
    <mergeCell ref="J16:L16"/>
    <mergeCell ref="M16:N16"/>
    <mergeCell ref="O16:P16"/>
    <mergeCell ref="F18:G18"/>
    <mergeCell ref="H18:I18"/>
    <mergeCell ref="O18:P88"/>
    <mergeCell ref="F86:G86"/>
    <mergeCell ref="M79:N79"/>
    <mergeCell ref="H86:I86"/>
    <mergeCell ref="M86:N86"/>
    <mergeCell ref="F85:G85"/>
    <mergeCell ref="H85:I85"/>
    <mergeCell ref="M85:N85"/>
    <mergeCell ref="H78:I78"/>
    <mergeCell ref="M78:N78"/>
    <mergeCell ref="F84:G84"/>
    <mergeCell ref="H84:I84"/>
    <mergeCell ref="M84:N84"/>
    <mergeCell ref="F88:G88"/>
    <mergeCell ref="F19:G19"/>
    <mergeCell ref="H19:I19"/>
    <mergeCell ref="F20:G20"/>
    <mergeCell ref="F17:G17"/>
    <mergeCell ref="H17:I17"/>
    <mergeCell ref="H20:I20"/>
    <mergeCell ref="F21:G21"/>
    <mergeCell ref="H21:I21"/>
    <mergeCell ref="F22:G22"/>
    <mergeCell ref="H22:I22"/>
    <mergeCell ref="M21:N21"/>
    <mergeCell ref="M22:N22"/>
    <mergeCell ref="F24:G24"/>
    <mergeCell ref="H24:I24"/>
    <mergeCell ref="M24:N24"/>
    <mergeCell ref="F23:G23"/>
    <mergeCell ref="H23:I23"/>
    <mergeCell ref="M23:N23"/>
    <mergeCell ref="F26:G26"/>
    <mergeCell ref="H26:I26"/>
    <mergeCell ref="M26:N26"/>
    <mergeCell ref="F25:G25"/>
    <mergeCell ref="H25:I25"/>
    <mergeCell ref="M25:N25"/>
    <mergeCell ref="F28:G28"/>
    <mergeCell ref="H28:I28"/>
    <mergeCell ref="M28:N28"/>
    <mergeCell ref="F27:G27"/>
    <mergeCell ref="H27:I27"/>
    <mergeCell ref="M27:N27"/>
    <mergeCell ref="F30:G30"/>
    <mergeCell ref="H30:I30"/>
    <mergeCell ref="M30:N30"/>
    <mergeCell ref="F29:G29"/>
    <mergeCell ref="H29:I29"/>
    <mergeCell ref="M29:N29"/>
    <mergeCell ref="F32:G32"/>
    <mergeCell ref="H32:I32"/>
    <mergeCell ref="M32:N32"/>
    <mergeCell ref="F31:G31"/>
    <mergeCell ref="H31:I31"/>
    <mergeCell ref="M31:N31"/>
    <mergeCell ref="F34:G34"/>
    <mergeCell ref="H34:I34"/>
    <mergeCell ref="M34:N34"/>
    <mergeCell ref="F33:G33"/>
    <mergeCell ref="H33:I33"/>
    <mergeCell ref="M33:N33"/>
    <mergeCell ref="F36:G36"/>
    <mergeCell ref="H36:I36"/>
    <mergeCell ref="M36:N36"/>
    <mergeCell ref="F35:G35"/>
    <mergeCell ref="H35:I35"/>
    <mergeCell ref="M35:N35"/>
    <mergeCell ref="F38:G38"/>
    <mergeCell ref="H38:I38"/>
    <mergeCell ref="M38:N38"/>
    <mergeCell ref="F37:G37"/>
    <mergeCell ref="H37:I37"/>
    <mergeCell ref="M37:N37"/>
    <mergeCell ref="F40:G40"/>
    <mergeCell ref="H40:I40"/>
    <mergeCell ref="M40:N40"/>
    <mergeCell ref="F39:G39"/>
    <mergeCell ref="H39:I39"/>
    <mergeCell ref="M39:N39"/>
    <mergeCell ref="F42:G42"/>
    <mergeCell ref="H42:I42"/>
    <mergeCell ref="M42:N42"/>
    <mergeCell ref="F41:G41"/>
    <mergeCell ref="H41:I41"/>
    <mergeCell ref="M41:N41"/>
    <mergeCell ref="F44:G44"/>
    <mergeCell ref="H44:I44"/>
    <mergeCell ref="M44:N44"/>
    <mergeCell ref="F43:G43"/>
    <mergeCell ref="H43:I43"/>
    <mergeCell ref="M43:N43"/>
    <mergeCell ref="F46:G46"/>
    <mergeCell ref="H46:I46"/>
    <mergeCell ref="M46:N46"/>
    <mergeCell ref="F45:G45"/>
    <mergeCell ref="H45:I45"/>
    <mergeCell ref="M45:N45"/>
    <mergeCell ref="F48:G48"/>
    <mergeCell ref="H48:I48"/>
    <mergeCell ref="M48:N48"/>
    <mergeCell ref="F47:G47"/>
    <mergeCell ref="H47:I47"/>
    <mergeCell ref="M47:N47"/>
    <mergeCell ref="F50:G50"/>
    <mergeCell ref="H50:I50"/>
    <mergeCell ref="M50:N50"/>
    <mergeCell ref="F49:G49"/>
    <mergeCell ref="H49:I49"/>
    <mergeCell ref="M49:N49"/>
    <mergeCell ref="F52:G52"/>
    <mergeCell ref="H52:I52"/>
    <mergeCell ref="M52:N52"/>
    <mergeCell ref="F51:G51"/>
    <mergeCell ref="H51:I51"/>
    <mergeCell ref="M51:N51"/>
    <mergeCell ref="F54:G54"/>
    <mergeCell ref="H54:I54"/>
    <mergeCell ref="M54:N54"/>
    <mergeCell ref="F53:G53"/>
    <mergeCell ref="H53:I53"/>
    <mergeCell ref="M53:N53"/>
    <mergeCell ref="F56:G56"/>
    <mergeCell ref="H56:I56"/>
    <mergeCell ref="M56:N56"/>
    <mergeCell ref="F55:G55"/>
    <mergeCell ref="H55:I55"/>
    <mergeCell ref="M55:N55"/>
    <mergeCell ref="F58:G58"/>
    <mergeCell ref="H58:I58"/>
    <mergeCell ref="M58:N58"/>
    <mergeCell ref="F57:G57"/>
    <mergeCell ref="H57:I57"/>
    <mergeCell ref="M57:N57"/>
    <mergeCell ref="F60:G60"/>
    <mergeCell ref="H60:I60"/>
    <mergeCell ref="M60:N60"/>
    <mergeCell ref="F59:G59"/>
    <mergeCell ref="H59:I59"/>
    <mergeCell ref="M59:N59"/>
    <mergeCell ref="F62:G62"/>
    <mergeCell ref="H62:I62"/>
    <mergeCell ref="M62:N62"/>
    <mergeCell ref="F61:G61"/>
    <mergeCell ref="H61:I61"/>
    <mergeCell ref="M61:N61"/>
    <mergeCell ref="F64:G64"/>
    <mergeCell ref="H64:I64"/>
    <mergeCell ref="M64:N64"/>
    <mergeCell ref="F63:G63"/>
    <mergeCell ref="H63:I63"/>
    <mergeCell ref="M63:N63"/>
    <mergeCell ref="F66:G66"/>
    <mergeCell ref="H66:I66"/>
    <mergeCell ref="M66:N66"/>
    <mergeCell ref="F65:G65"/>
    <mergeCell ref="H65:I65"/>
    <mergeCell ref="M65:N65"/>
    <mergeCell ref="F68:G68"/>
    <mergeCell ref="H68:I68"/>
    <mergeCell ref="M68:N68"/>
    <mergeCell ref="F67:G67"/>
    <mergeCell ref="H67:I67"/>
    <mergeCell ref="M67:N67"/>
    <mergeCell ref="F70:G70"/>
    <mergeCell ref="H70:I70"/>
    <mergeCell ref="M70:N70"/>
    <mergeCell ref="F69:G69"/>
    <mergeCell ref="H69:I69"/>
    <mergeCell ref="M69:N69"/>
    <mergeCell ref="F72:G72"/>
    <mergeCell ref="H72:I72"/>
    <mergeCell ref="M72:N72"/>
    <mergeCell ref="F71:G71"/>
    <mergeCell ref="H71:I71"/>
    <mergeCell ref="M71:N71"/>
    <mergeCell ref="F74:G74"/>
    <mergeCell ref="H74:I74"/>
    <mergeCell ref="M74:N74"/>
    <mergeCell ref="F73:G73"/>
    <mergeCell ref="H73:I73"/>
    <mergeCell ref="M73:N73"/>
    <mergeCell ref="H81:I81"/>
    <mergeCell ref="M81:N81"/>
    <mergeCell ref="M77:N77"/>
    <mergeCell ref="F78:G78"/>
    <mergeCell ref="H80:I80"/>
    <mergeCell ref="M80:N80"/>
    <mergeCell ref="F77:G77"/>
    <mergeCell ref="F79:G79"/>
    <mergeCell ref="H79:I79"/>
    <mergeCell ref="H88:I88"/>
    <mergeCell ref="M88:N88"/>
    <mergeCell ref="J18:L88"/>
    <mergeCell ref="M18:N18"/>
    <mergeCell ref="M19:N19"/>
    <mergeCell ref="M20:N20"/>
    <mergeCell ref="F87:G87"/>
    <mergeCell ref="H87:I87"/>
    <mergeCell ref="M87:N87"/>
    <mergeCell ref="F76:G76"/>
    <mergeCell ref="H76:I76"/>
    <mergeCell ref="M76:N76"/>
    <mergeCell ref="H77:I77"/>
    <mergeCell ref="F75:G75"/>
    <mergeCell ref="H75:I75"/>
    <mergeCell ref="M75:N75"/>
    <mergeCell ref="F83:G83"/>
    <mergeCell ref="H83:I83"/>
    <mergeCell ref="M83:N83"/>
    <mergeCell ref="F82:G82"/>
    <mergeCell ref="H82:I82"/>
    <mergeCell ref="F80:G80"/>
    <mergeCell ref="M82:N82"/>
    <mergeCell ref="F81:G81"/>
    <mergeCell ref="F89:G89"/>
    <mergeCell ref="H89:I89"/>
    <mergeCell ref="B92:F92"/>
    <mergeCell ref="B94:C94"/>
    <mergeCell ref="B95:C95"/>
    <mergeCell ref="B96:C96"/>
    <mergeCell ref="B105:C105"/>
    <mergeCell ref="B106:C106"/>
    <mergeCell ref="B107:C107"/>
    <mergeCell ref="B97:C97"/>
    <mergeCell ref="B98:C98"/>
    <mergeCell ref="B100:C100"/>
    <mergeCell ref="B101:C101"/>
    <mergeCell ref="B102:C102"/>
    <mergeCell ref="B103:C103"/>
  </mergeCells>
  <dataValidations count="9">
    <dataValidation type="textLength" allowBlank="1" showInputMessage="1" showErrorMessage="1" promptTitle="Įvesti 5-7 skaičius." prompt="Numeravimas pradedamas nuo paskutiniojo skaitmens._x000a_Kad nereikėtų naudoti raidinių simbolių eilės numeriui pasiekus 9999, siūlome numeravimui skirti 5 ženklus._x000a_" sqref="R15:T15">
      <formula1>0</formula1>
      <formula2>7</formula2>
    </dataValidation>
    <dataValidation type="whole" allowBlank="1" showInputMessage="1" showErrorMessage="1" promptTitle="Įvesti:" prompt="Investicinio projekto vykdymo pradžios kalendorinių metų paskutinysis skaitmuo" sqref="Q15">
      <formula1>0</formula1>
      <formula2>9</formula2>
    </dataValidation>
    <dataValidation type="whole" allowBlank="1" showInputMessage="1" showErrorMessage="1" promptTitle="Padaliniai:" prompt="1 - Vilnius_x000a_2 - Kaunas_x000a_3 - Klaipėda_x000a_4 - Šiauliai_x000a_5 - Panevėžys_x000a_6 - Centras_x000a_7 - Dujų saugos nuo korozijos departamentas_x000a_8 - Centrinė kalibravimo ir bandymų laboratorija" sqref="P15">
      <formula1>0</formula1>
      <formula2>8</formula2>
    </dataValidation>
    <dataValidation type="whole" allowBlank="1" showInputMessage="1" showErrorMessage="1" sqref="J14:L14 X12 M15">
      <formula1>-1</formula1>
      <formula2>-1</formula2>
    </dataValidation>
    <dataValidation type="textLength" allowBlank="1" showInputMessage="1" showErrorMessage="1" sqref="M23:N88 M18">
      <formula1>0</formula1>
      <formula2>4</formula2>
    </dataValidation>
    <dataValidation type="textLength" allowBlank="1" showInputMessage="1" showErrorMessage="1" sqref="J18">
      <formula1>0</formula1>
      <formula2>6</formula2>
    </dataValidation>
    <dataValidation type="decimal" allowBlank="1" showInputMessage="1" showErrorMessage="1" errorTitle="Dėmesio!" error="Paskaičiuoja sumą pagal įvestą kiekį ir kainą." sqref="H18:I88">
      <formula1>-1</formula1>
      <formula2>-1</formula2>
    </dataValidation>
    <dataValidation type="list" allowBlank="1" showInputMessage="1" showErrorMessage="1" sqref="N14">
      <formula1>Tech95</formula1>
    </dataValidation>
    <dataValidation type="list" allowBlank="1" showInputMessage="1" showErrorMessage="1" sqref="O18:P88">
      <formula1>PadaliniųKodai</formula1>
    </dataValidation>
  </dataValidations>
  <printOptions horizontalCentered="1"/>
  <pageMargins left="0.39370078740157483" right="0.23622047244094491" top="0.70866141732283472" bottom="0.55118110236220474" header="0.31496062992125984" footer="0.31496062992125984"/>
  <pageSetup paperSize="9" scale="58" fitToHeight="0" orientation="landscape" useFirstPageNumber="1" r:id="rId1"/>
  <headerFooter alignWithMargins="0">
    <oddHeader>&amp;R&amp;"Calibri"&amp;11&amp;K000000VIDAUS NAUDOJIMO&amp;1#_x000D_&amp;"Calibri"&amp;11&amp;K000000&amp;G</oddHeader>
    <oddFooter>&amp;C&amp;K92D050Bendradarbiavimas • Atsakomybė • Rezultatas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dvAspect="DVASPECT_ICON" shapeId="7169" r:id="rId5">
          <objectPr defaultSize="0" print="0" autoPict="0" r:id="rId6">
            <anchor>
              <from>
                <xdr:col>4</xdr:col>
                <xdr:colOff>361950</xdr:colOff>
                <xdr:row>507</xdr:row>
                <xdr:rowOff>123825</xdr:rowOff>
              </from>
              <to>
                <xdr:col>6</xdr:col>
                <xdr:colOff>361950</xdr:colOff>
                <xdr:row>514</xdr:row>
                <xdr:rowOff>123825</xdr:rowOff>
              </to>
            </anchor>
          </objectPr>
        </oleObject>
      </mc:Choice>
      <mc:Fallback>
        <oleObject progId="Document" dvAspect="DVASPECT_ICON" shapeId="7169" r:id="rId5"/>
      </mc:Fallback>
    </mc:AlternateContent>
    <mc:AlternateContent xmlns:mc="http://schemas.openxmlformats.org/markup-compatibility/2006">
      <mc:Choice Requires="x14">
        <oleObject progId="Word.Document.12" dvAspect="DVASPECT_ICON" shapeId="7170" r:id="rId7">
          <objectPr defaultSize="0" print="0" autoPict="0" r:id="rId8">
            <anchor moveWithCells="1">
              <from>
                <xdr:col>20</xdr:col>
                <xdr:colOff>66675</xdr:colOff>
                <xdr:row>14</xdr:row>
                <xdr:rowOff>66675</xdr:rowOff>
              </from>
              <to>
                <xdr:col>21</xdr:col>
                <xdr:colOff>504825</xdr:colOff>
                <xdr:row>17</xdr:row>
                <xdr:rowOff>76200</xdr:rowOff>
              </to>
            </anchor>
          </objectPr>
        </oleObject>
      </mc:Choice>
      <mc:Fallback>
        <oleObject progId="Word.Document.12" dvAspect="DVASPECT_ICON" shapeId="7170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filterMode="1"/>
  <dimension ref="A1:AP105"/>
  <sheetViews>
    <sheetView topLeftCell="A6" zoomScale="70" zoomScaleNormal="70" zoomScalePageLayoutView="60" workbookViewId="0">
      <selection activeCell="F109" sqref="F109"/>
    </sheetView>
  </sheetViews>
  <sheetFormatPr defaultRowHeight="12.75" x14ac:dyDescent="0.2"/>
  <cols>
    <col min="1" max="1" width="2.140625" style="87" customWidth="1"/>
    <col min="2" max="2" width="15.7109375" style="93" customWidth="1"/>
    <col min="3" max="3" width="45.7109375" style="94" customWidth="1"/>
    <col min="4" max="4" width="10.28515625" style="95" bestFit="1" customWidth="1"/>
    <col min="5" max="5" width="12.140625" style="95" customWidth="1"/>
    <col min="6" max="6" width="9.28515625" style="87" customWidth="1"/>
    <col min="7" max="7" width="8" style="87" customWidth="1"/>
    <col min="8" max="8" width="8.5703125" style="87" customWidth="1"/>
    <col min="9" max="9" width="8.42578125" style="87" customWidth="1"/>
    <col min="10" max="10" width="9.28515625" style="87" customWidth="1"/>
    <col min="11" max="11" width="8.85546875" style="87" customWidth="1"/>
    <col min="12" max="12" width="8.5703125" style="87" customWidth="1"/>
    <col min="13" max="13" width="8.140625" style="87" customWidth="1"/>
    <col min="14" max="18" width="8.42578125" style="87" customWidth="1"/>
    <col min="19" max="20" width="7.5703125" style="72" customWidth="1"/>
    <col min="21" max="21" width="14.7109375" style="92" customWidth="1"/>
    <col min="22" max="22" width="9.140625" style="88"/>
    <col min="23" max="23" width="11" style="87" customWidth="1"/>
    <col min="24" max="24" width="10.5703125" style="87" customWidth="1"/>
    <col min="25" max="25" width="9.7109375" style="87" customWidth="1"/>
    <col min="26" max="16384" width="9.140625" style="87"/>
  </cols>
  <sheetData>
    <row r="1" spans="2:23" s="21" customFormat="1" ht="29.25" customHeight="1" x14ac:dyDescent="0.2">
      <c r="B1" s="20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3"/>
      <c r="O1" s="4"/>
      <c r="T1" s="22"/>
      <c r="V1" s="23"/>
    </row>
    <row r="2" spans="2:23" s="21" customFormat="1" ht="20.100000000000001" customHeight="1" x14ac:dyDescent="0.2">
      <c r="B2" s="691" t="s">
        <v>142</v>
      </c>
      <c r="C2" s="691"/>
      <c r="D2" s="1"/>
      <c r="E2" s="2"/>
      <c r="F2" s="3"/>
      <c r="G2" s="3"/>
      <c r="H2" s="3"/>
      <c r="I2" s="3"/>
      <c r="J2" s="3"/>
      <c r="K2" s="3"/>
      <c r="L2" s="3"/>
      <c r="M2" s="3"/>
      <c r="N2" s="3"/>
      <c r="O2" s="4"/>
      <c r="P2" s="6"/>
      <c r="Q2" s="7"/>
      <c r="R2" s="7"/>
      <c r="S2" s="735"/>
      <c r="T2" s="735"/>
      <c r="U2" s="735"/>
      <c r="V2" s="735"/>
    </row>
    <row r="3" spans="2:23" s="21" customFormat="1" ht="20.100000000000001" customHeight="1" x14ac:dyDescent="0.2">
      <c r="B3" s="691" t="s">
        <v>143</v>
      </c>
      <c r="C3" s="691"/>
      <c r="D3" s="1"/>
      <c r="E3" s="2"/>
      <c r="F3" s="3"/>
      <c r="G3" s="3"/>
      <c r="H3" s="3"/>
      <c r="I3" s="3"/>
      <c r="J3" s="3"/>
      <c r="K3" s="3"/>
      <c r="L3" s="3"/>
      <c r="M3" s="3"/>
      <c r="N3" s="3"/>
      <c r="O3" s="4"/>
      <c r="P3" s="6"/>
      <c r="Q3" s="7"/>
      <c r="R3" s="7"/>
      <c r="S3" s="735"/>
      <c r="T3" s="735"/>
      <c r="U3" s="735"/>
      <c r="V3" s="735"/>
      <c r="W3" s="24"/>
    </row>
    <row r="4" spans="2:23" s="21" customFormat="1" ht="20.100000000000001" customHeight="1" x14ac:dyDescent="0.2">
      <c r="B4" s="691" t="s">
        <v>144</v>
      </c>
      <c r="C4" s="691"/>
      <c r="D4" s="1"/>
      <c r="E4" s="2"/>
      <c r="F4" s="3"/>
      <c r="G4" s="3"/>
      <c r="H4" s="3"/>
      <c r="I4" s="3"/>
      <c r="J4" s="3"/>
      <c r="K4" s="3"/>
      <c r="L4" s="3"/>
      <c r="M4" s="3"/>
      <c r="N4" s="3"/>
      <c r="O4" s="4"/>
      <c r="P4" s="6"/>
      <c r="Q4" s="7"/>
      <c r="R4" s="7"/>
      <c r="S4" s="735"/>
      <c r="T4" s="735"/>
      <c r="U4" s="735"/>
      <c r="V4" s="735"/>
      <c r="W4" s="24"/>
    </row>
    <row r="5" spans="2:23" s="21" customFormat="1" ht="20.100000000000001" customHeight="1" x14ac:dyDescent="0.2">
      <c r="B5" s="691" t="s">
        <v>145</v>
      </c>
      <c r="C5" s="691"/>
      <c r="D5" s="1"/>
      <c r="E5" s="2"/>
      <c r="F5" s="3"/>
      <c r="G5" s="3"/>
      <c r="H5" s="3"/>
      <c r="I5" s="3"/>
      <c r="J5" s="3"/>
      <c r="K5" s="3"/>
      <c r="L5" s="3"/>
      <c r="M5" s="3"/>
      <c r="N5" s="3"/>
      <c r="O5" s="4"/>
      <c r="P5" s="6"/>
      <c r="Q5" s="7"/>
      <c r="R5" s="7"/>
      <c r="S5" s="692"/>
      <c r="T5" s="692"/>
      <c r="U5" s="692"/>
      <c r="V5" s="692"/>
      <c r="W5" s="25"/>
    </row>
    <row r="6" spans="2:23" s="21" customFormat="1" ht="30" customHeight="1" x14ac:dyDescent="0.2">
      <c r="B6" s="20"/>
      <c r="C6" s="5"/>
      <c r="D6" s="1"/>
      <c r="E6" s="2"/>
      <c r="F6" s="3"/>
      <c r="G6" s="3"/>
      <c r="H6" s="3"/>
      <c r="I6" s="3"/>
      <c r="J6" s="3"/>
      <c r="K6" s="3"/>
      <c r="L6" s="3"/>
      <c r="M6" s="3"/>
      <c r="N6" s="3"/>
      <c r="O6" s="4"/>
      <c r="P6" s="6"/>
      <c r="Q6" s="7"/>
      <c r="R6" s="7"/>
      <c r="S6" s="693"/>
      <c r="T6" s="693"/>
      <c r="U6" s="693"/>
      <c r="V6" s="23"/>
    </row>
    <row r="7" spans="2:23" s="21" customFormat="1" ht="20.100000000000001" hidden="1" customHeight="1" x14ac:dyDescent="0.2">
      <c r="B7" s="682" t="s">
        <v>146</v>
      </c>
      <c r="C7" s="682"/>
      <c r="D7" s="1"/>
      <c r="E7" s="2"/>
      <c r="F7" s="3"/>
      <c r="G7" s="3"/>
      <c r="H7" s="3"/>
      <c r="I7" s="3"/>
      <c r="J7" s="3"/>
      <c r="K7" s="3"/>
      <c r="L7" s="3"/>
      <c r="M7" s="3"/>
      <c r="N7" s="3"/>
      <c r="O7" s="4"/>
      <c r="P7" s="6"/>
      <c r="Q7" s="7"/>
      <c r="R7" s="7"/>
      <c r="S7" s="7"/>
      <c r="T7" s="22"/>
      <c r="V7" s="23"/>
    </row>
    <row r="8" spans="2:23" s="21" customFormat="1" ht="20.100000000000001" hidden="1" customHeight="1" x14ac:dyDescent="0.2">
      <c r="B8" s="683" t="s">
        <v>147</v>
      </c>
      <c r="C8" s="683"/>
      <c r="D8" s="1"/>
      <c r="E8" s="2"/>
      <c r="F8" s="3"/>
      <c r="G8" s="3"/>
      <c r="H8" s="3"/>
      <c r="I8" s="3"/>
      <c r="J8" s="3"/>
      <c r="K8" s="3"/>
      <c r="L8" s="3"/>
      <c r="M8" s="3"/>
      <c r="N8" s="3"/>
      <c r="O8" s="4"/>
      <c r="P8" s="6"/>
      <c r="Q8" s="7"/>
      <c r="R8" s="7"/>
      <c r="S8" s="7"/>
      <c r="T8" s="22"/>
      <c r="V8" s="23"/>
    </row>
    <row r="9" spans="2:23" s="27" customFormat="1" ht="24.95" customHeight="1" x14ac:dyDescent="0.2">
      <c r="B9" s="684" t="s">
        <v>197</v>
      </c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  <c r="N9" s="684"/>
      <c r="O9" s="684"/>
      <c r="P9" s="684"/>
      <c r="Q9" s="684"/>
      <c r="R9" s="684"/>
      <c r="S9" s="684"/>
      <c r="T9" s="684"/>
      <c r="U9" s="22"/>
      <c r="V9" s="26"/>
    </row>
    <row r="10" spans="2:23" s="27" customFormat="1" ht="24.95" customHeight="1" x14ac:dyDescent="0.2">
      <c r="B10" s="688" t="s">
        <v>134</v>
      </c>
      <c r="C10" s="688"/>
      <c r="D10" s="688"/>
      <c r="E10" s="688"/>
      <c r="F10" s="688"/>
      <c r="G10" s="688"/>
      <c r="H10" s="688"/>
      <c r="I10" s="688"/>
      <c r="J10" s="688"/>
      <c r="K10" s="688"/>
      <c r="L10" s="688"/>
      <c r="M10" s="688"/>
      <c r="N10" s="688"/>
      <c r="O10" s="688"/>
      <c r="P10" s="688"/>
      <c r="Q10" s="688"/>
      <c r="R10" s="688"/>
      <c r="S10" s="688"/>
      <c r="T10" s="688"/>
      <c r="U10" s="22"/>
      <c r="V10" s="26"/>
    </row>
    <row r="11" spans="2:23" s="27" customFormat="1" ht="24.95" customHeight="1" x14ac:dyDescent="0.2">
      <c r="B11" s="689" t="s">
        <v>115</v>
      </c>
      <c r="C11" s="689"/>
      <c r="D11" s="689"/>
      <c r="E11" s="689"/>
      <c r="F11" s="689"/>
      <c r="G11" s="689"/>
      <c r="H11" s="689"/>
      <c r="I11" s="689"/>
      <c r="J11" s="689"/>
      <c r="K11" s="689"/>
      <c r="L11" s="689"/>
      <c r="M11" s="689"/>
      <c r="N11" s="689"/>
      <c r="O11" s="689"/>
      <c r="P11" s="689"/>
      <c r="Q11" s="689"/>
      <c r="R11" s="689"/>
      <c r="S11" s="689"/>
      <c r="T11" s="689"/>
      <c r="U11" s="22"/>
      <c r="V11" s="26"/>
    </row>
    <row r="12" spans="2:23" s="27" customFormat="1" ht="24.95" customHeight="1" x14ac:dyDescent="0.2">
      <c r="B12" s="684" t="s">
        <v>167</v>
      </c>
      <c r="C12" s="684"/>
      <c r="D12" s="684"/>
      <c r="E12" s="684"/>
      <c r="F12" s="684"/>
      <c r="G12" s="684"/>
      <c r="H12" s="684"/>
      <c r="I12" s="684"/>
      <c r="J12" s="684"/>
      <c r="K12" s="684"/>
      <c r="L12" s="684"/>
      <c r="M12" s="684"/>
      <c r="N12" s="684"/>
      <c r="O12" s="684"/>
      <c r="P12" s="684"/>
      <c r="Q12" s="684"/>
      <c r="R12" s="684"/>
      <c r="S12" s="684"/>
      <c r="T12" s="684"/>
      <c r="U12" s="22"/>
      <c r="V12" s="26"/>
      <c r="W12" s="21"/>
    </row>
    <row r="13" spans="2:23" s="27" customFormat="1" ht="24.95" customHeight="1" x14ac:dyDescent="0.2">
      <c r="B13" s="684"/>
      <c r="C13" s="684"/>
      <c r="D13" s="684"/>
      <c r="E13" s="684"/>
      <c r="F13" s="684"/>
      <c r="G13" s="684"/>
      <c r="H13" s="684"/>
      <c r="I13" s="684"/>
      <c r="J13" s="684"/>
      <c r="K13" s="684"/>
      <c r="L13" s="684"/>
      <c r="M13" s="684"/>
      <c r="N13" s="684"/>
      <c r="O13" s="684"/>
      <c r="P13" s="684"/>
      <c r="Q13" s="684"/>
      <c r="R13" s="684"/>
      <c r="S13" s="684"/>
      <c r="T13" s="684"/>
      <c r="U13" s="684"/>
      <c r="V13" s="26"/>
      <c r="W13" s="21"/>
    </row>
    <row r="14" spans="2:23" s="27" customFormat="1" ht="24.95" customHeight="1" x14ac:dyDescent="0.2">
      <c r="B14" s="96"/>
      <c r="C14" s="96"/>
      <c r="D14" s="96"/>
      <c r="E14" s="96"/>
      <c r="F14" s="96"/>
      <c r="G14" s="96"/>
      <c r="H14" s="96"/>
      <c r="I14" s="96"/>
      <c r="J14" s="733" t="s">
        <v>185</v>
      </c>
      <c r="K14" s="733"/>
      <c r="L14" s="733"/>
      <c r="M14" s="734">
        <v>601902</v>
      </c>
      <c r="N14" s="734"/>
      <c r="O14" s="734"/>
      <c r="P14" s="96"/>
      <c r="Q14" s="96"/>
      <c r="R14" s="96"/>
      <c r="S14" s="96"/>
      <c r="T14" s="96"/>
      <c r="U14" s="96"/>
      <c r="V14" s="26"/>
    </row>
    <row r="15" spans="2:23" s="27" customFormat="1" ht="20.100000000000001" hidden="1" customHeight="1" x14ac:dyDescent="0.2">
      <c r="B15" s="714" t="s">
        <v>173</v>
      </c>
      <c r="C15" s="715"/>
      <c r="D15" s="714" t="s">
        <v>174</v>
      </c>
      <c r="E15" s="715"/>
      <c r="F15" s="718" t="s">
        <v>175</v>
      </c>
      <c r="G15" s="719"/>
      <c r="H15" s="719"/>
      <c r="I15" s="719"/>
      <c r="J15" s="719"/>
      <c r="K15" s="719"/>
      <c r="L15" s="720"/>
      <c r="M15" s="718" t="s">
        <v>176</v>
      </c>
      <c r="N15" s="719"/>
      <c r="O15" s="719"/>
      <c r="P15" s="719"/>
      <c r="Q15" s="719"/>
      <c r="R15" s="718" t="s">
        <v>177</v>
      </c>
      <c r="S15" s="719"/>
      <c r="T15" s="719"/>
      <c r="U15" s="719"/>
      <c r="V15" s="28"/>
    </row>
    <row r="16" spans="2:23" s="22" customFormat="1" ht="80.25" hidden="1" customHeight="1" x14ac:dyDescent="0.2">
      <c r="B16" s="716"/>
      <c r="C16" s="717"/>
      <c r="D16" s="716"/>
      <c r="E16" s="717"/>
      <c r="F16" s="9" t="s">
        <v>149</v>
      </c>
      <c r="G16" s="9" t="s">
        <v>151</v>
      </c>
      <c r="H16" s="29" t="s">
        <v>150</v>
      </c>
      <c r="I16" s="721" t="s">
        <v>152</v>
      </c>
      <c r="J16" s="722"/>
      <c r="K16" s="723" t="s">
        <v>178</v>
      </c>
      <c r="L16" s="724"/>
      <c r="M16" s="9" t="s">
        <v>149</v>
      </c>
      <c r="N16" s="9" t="s">
        <v>151</v>
      </c>
      <c r="O16" s="29" t="s">
        <v>150</v>
      </c>
      <c r="P16" s="721" t="s">
        <v>179</v>
      </c>
      <c r="Q16" s="722"/>
      <c r="R16" s="9" t="s">
        <v>149</v>
      </c>
      <c r="S16" s="9" t="s">
        <v>151</v>
      </c>
      <c r="T16" s="29" t="s">
        <v>150</v>
      </c>
      <c r="U16" s="30" t="s">
        <v>180</v>
      </c>
      <c r="V16" s="31"/>
      <c r="W16" s="32"/>
    </row>
    <row r="17" spans="1:25" s="36" customFormat="1" ht="32.25" hidden="1" customHeight="1" x14ac:dyDescent="0.2">
      <c r="B17" s="725" t="s">
        <v>268</v>
      </c>
      <c r="C17" s="726"/>
      <c r="D17" s="727" t="s">
        <v>268</v>
      </c>
      <c r="E17" s="728"/>
      <c r="F17" s="33" t="s">
        <v>268</v>
      </c>
      <c r="G17" s="33" t="s">
        <v>268</v>
      </c>
      <c r="H17" s="33">
        <v>0</v>
      </c>
      <c r="I17" s="727" t="s">
        <v>268</v>
      </c>
      <c r="J17" s="728"/>
      <c r="K17" s="729">
        <v>50</v>
      </c>
      <c r="L17" s="730"/>
      <c r="M17" s="33" t="s">
        <v>268</v>
      </c>
      <c r="N17" s="33" t="s">
        <v>268</v>
      </c>
      <c r="O17" s="33" t="s">
        <v>268</v>
      </c>
      <c r="P17" s="731">
        <v>10</v>
      </c>
      <c r="Q17" s="732"/>
      <c r="R17" s="33" t="s">
        <v>268</v>
      </c>
      <c r="S17" s="33" t="s">
        <v>268</v>
      </c>
      <c r="T17" s="33" t="s">
        <v>268</v>
      </c>
      <c r="U17" s="34" t="s">
        <v>268</v>
      </c>
      <c r="V17" s="35"/>
    </row>
    <row r="18" spans="1:25" s="37" customFormat="1" ht="35.1" customHeight="1" x14ac:dyDescent="0.2">
      <c r="B18" s="685" t="str">
        <f>B17&amp;D15&amp;D17</f>
        <v xml:space="preserve">  Inventorinis Nr.  </v>
      </c>
      <c r="C18" s="685"/>
      <c r="D18" s="685"/>
      <c r="E18" s="685"/>
      <c r="F18" s="685"/>
      <c r="G18" s="685"/>
      <c r="H18" s="685"/>
      <c r="I18" s="685"/>
      <c r="J18" s="686" t="str">
        <f>IF(N18=5, "Remonto darbų Nr.", IF(N18=9, "Techninės priežiūros darbų Nr.", ""))</f>
        <v>Remonto darbų Nr.</v>
      </c>
      <c r="K18" s="686"/>
      <c r="L18" s="686"/>
      <c r="M18" s="39" t="str">
        <f>IF(N18&gt;=5, "D", "")</f>
        <v>D</v>
      </c>
      <c r="N18" s="40">
        <v>5</v>
      </c>
      <c r="O18" s="713">
        <v>0</v>
      </c>
      <c r="P18" s="713"/>
      <c r="Q18" s="41"/>
      <c r="R18" s="41"/>
      <c r="S18" s="42"/>
      <c r="T18" s="42"/>
      <c r="U18" s="43"/>
    </row>
    <row r="19" spans="1:25" s="37" customFormat="1" ht="35.1" customHeight="1" x14ac:dyDescent="0.2">
      <c r="B19" s="685"/>
      <c r="C19" s="685"/>
      <c r="D19" s="685"/>
      <c r="E19" s="685"/>
      <c r="F19" s="685"/>
      <c r="G19" s="685"/>
      <c r="H19" s="685"/>
      <c r="I19" s="685"/>
      <c r="J19" s="686" t="str">
        <f>IF(N18&gt;=5, "", "Investicinio projekto Nr.")</f>
        <v/>
      </c>
      <c r="K19" s="686"/>
      <c r="L19" s="686"/>
      <c r="M19" s="38" t="str">
        <f>IF(N18&gt;=5, "", "D")</f>
        <v/>
      </c>
      <c r="N19" s="40"/>
      <c r="O19" s="40"/>
      <c r="P19" s="40"/>
      <c r="Q19" s="40"/>
      <c r="R19" s="687"/>
      <c r="S19" s="687"/>
      <c r="T19" s="687"/>
      <c r="U19" s="43"/>
    </row>
    <row r="20" spans="1:25" s="37" customFormat="1" ht="20.100000000000001" customHeight="1" x14ac:dyDescent="0.2">
      <c r="B20" s="686" t="s">
        <v>198</v>
      </c>
      <c r="C20" s="686"/>
      <c r="D20" s="686"/>
      <c r="E20" s="686"/>
      <c r="F20" s="686"/>
      <c r="G20" s="686"/>
      <c r="H20" s="686"/>
      <c r="I20" s="686"/>
      <c r="J20" s="686"/>
      <c r="K20" s="686"/>
      <c r="L20" s="686"/>
      <c r="M20" s="686"/>
      <c r="N20" s="686"/>
      <c r="O20" s="686"/>
      <c r="P20" s="686"/>
      <c r="Q20" s="686"/>
      <c r="R20" s="686"/>
      <c r="S20" s="97"/>
      <c r="T20" s="97"/>
      <c r="U20" s="43"/>
    </row>
    <row r="21" spans="1:25" s="27" customFormat="1" ht="20.100000000000001" customHeight="1" x14ac:dyDescent="0.2">
      <c r="B21" s="44"/>
      <c r="C21" s="44"/>
      <c r="D21" s="44"/>
      <c r="E21" s="44"/>
      <c r="F21" s="673"/>
      <c r="G21" s="673"/>
      <c r="H21" s="673"/>
      <c r="I21" s="673"/>
      <c r="J21" s="673"/>
      <c r="K21" s="673"/>
      <c r="L21" s="673"/>
      <c r="M21" s="673"/>
      <c r="N21" s="673"/>
      <c r="O21" s="673"/>
      <c r="P21" s="673"/>
      <c r="Q21" s="673"/>
      <c r="R21" s="673"/>
      <c r="S21" s="8"/>
      <c r="T21" s="8"/>
      <c r="U21" s="45">
        <f>(P17*100)/K17</f>
        <v>20</v>
      </c>
      <c r="V21" s="26"/>
    </row>
    <row r="22" spans="1:25" s="52" customFormat="1" ht="38.25" customHeight="1" x14ac:dyDescent="0.2">
      <c r="A22" s="46"/>
      <c r="B22" s="47" t="s">
        <v>22</v>
      </c>
      <c r="C22" s="48" t="s">
        <v>199</v>
      </c>
      <c r="D22" s="49" t="s">
        <v>200</v>
      </c>
      <c r="E22" s="49" t="s">
        <v>201</v>
      </c>
      <c r="F22" s="671" t="s">
        <v>202</v>
      </c>
      <c r="G22" s="671"/>
      <c r="H22" s="671" t="s">
        <v>203</v>
      </c>
      <c r="I22" s="671"/>
      <c r="J22" s="671" t="s">
        <v>204</v>
      </c>
      <c r="K22" s="671"/>
      <c r="L22" s="671"/>
      <c r="M22" s="671" t="s">
        <v>205</v>
      </c>
      <c r="N22" s="671"/>
      <c r="O22" s="671" t="s">
        <v>206</v>
      </c>
      <c r="P22" s="704"/>
      <c r="Q22" s="671" t="s">
        <v>187</v>
      </c>
      <c r="R22" s="671"/>
      <c r="S22" s="50"/>
      <c r="T22" s="50"/>
      <c r="U22" s="50"/>
      <c r="V22" s="51"/>
    </row>
    <row r="23" spans="1:25" s="21" customFormat="1" ht="17.100000000000001" customHeight="1" x14ac:dyDescent="0.2">
      <c r="A23" s="53"/>
      <c r="B23" s="98" t="s">
        <v>207</v>
      </c>
      <c r="C23" s="55" t="s">
        <v>208</v>
      </c>
      <c r="D23" s="99">
        <v>1</v>
      </c>
      <c r="E23" s="56">
        <v>0</v>
      </c>
      <c r="F23" s="705">
        <f>IF(D23*E23=0, 0,D23*E23)</f>
        <v>0</v>
      </c>
      <c r="G23" s="705"/>
      <c r="H23" s="659">
        <v>5.83</v>
      </c>
      <c r="I23" s="659"/>
      <c r="J23" s="706">
        <f>F23*H23</f>
        <v>0</v>
      </c>
      <c r="K23" s="706"/>
      <c r="L23" s="706"/>
      <c r="M23" s="705">
        <f>ROUND(J23*0.3098,2)</f>
        <v>0</v>
      </c>
      <c r="N23" s="705"/>
      <c r="O23" s="705">
        <f>ROUND(J23+M23,2)</f>
        <v>0</v>
      </c>
      <c r="P23" s="707"/>
      <c r="Q23" s="708">
        <v>70110</v>
      </c>
      <c r="R23" s="708"/>
      <c r="S23" s="14"/>
      <c r="T23" s="15"/>
      <c r="U23" s="57"/>
      <c r="V23" s="23"/>
      <c r="W23" s="58"/>
      <c r="Y23" s="58"/>
    </row>
    <row r="24" spans="1:25" s="21" customFormat="1" ht="17.100000000000001" customHeight="1" x14ac:dyDescent="0.2">
      <c r="A24" s="53"/>
      <c r="B24" s="98" t="s">
        <v>209</v>
      </c>
      <c r="C24" s="55" t="s">
        <v>210</v>
      </c>
      <c r="D24" s="99">
        <v>1</v>
      </c>
      <c r="E24" s="56">
        <v>0</v>
      </c>
      <c r="F24" s="705">
        <f t="shared" ref="F24:F67" si="0">IF(D24*E24=0, 0,D24*E24)</f>
        <v>0</v>
      </c>
      <c r="G24" s="705"/>
      <c r="H24" s="659">
        <v>5.42</v>
      </c>
      <c r="I24" s="659"/>
      <c r="J24" s="706">
        <f t="shared" ref="J24:J67" si="1">F24*H24</f>
        <v>0</v>
      </c>
      <c r="K24" s="706"/>
      <c r="L24" s="706"/>
      <c r="M24" s="705">
        <f>ROUND(J24*0.3098,2)</f>
        <v>0</v>
      </c>
      <c r="N24" s="705"/>
      <c r="O24" s="705">
        <f t="shared" ref="O24:O67" si="2">ROUND(J24+M24,2)</f>
        <v>0</v>
      </c>
      <c r="P24" s="707"/>
      <c r="Q24" s="708">
        <v>70110</v>
      </c>
      <c r="R24" s="708"/>
      <c r="S24" s="16"/>
      <c r="T24" s="15"/>
      <c r="U24" s="57"/>
      <c r="V24" s="23"/>
      <c r="W24" s="58"/>
      <c r="Y24" s="58"/>
    </row>
    <row r="25" spans="1:25" s="21" customFormat="1" ht="17.100000000000001" customHeight="1" x14ac:dyDescent="0.2">
      <c r="A25" s="53"/>
      <c r="B25" s="98" t="s">
        <v>211</v>
      </c>
      <c r="C25" s="55" t="s">
        <v>212</v>
      </c>
      <c r="D25" s="99">
        <v>1</v>
      </c>
      <c r="E25" s="56">
        <v>0</v>
      </c>
      <c r="F25" s="705">
        <f t="shared" si="0"/>
        <v>0</v>
      </c>
      <c r="G25" s="705"/>
      <c r="H25" s="659">
        <v>4.45</v>
      </c>
      <c r="I25" s="659"/>
      <c r="J25" s="706">
        <f t="shared" si="1"/>
        <v>0</v>
      </c>
      <c r="K25" s="706"/>
      <c r="L25" s="706"/>
      <c r="M25" s="705">
        <f t="shared" ref="M25:M67" si="3">ROUND(J25*0.3098,2)</f>
        <v>0</v>
      </c>
      <c r="N25" s="705"/>
      <c r="O25" s="705">
        <f t="shared" si="2"/>
        <v>0</v>
      </c>
      <c r="P25" s="707"/>
      <c r="Q25" s="708">
        <v>70110</v>
      </c>
      <c r="R25" s="708"/>
      <c r="S25" s="14"/>
      <c r="T25" s="14"/>
      <c r="U25" s="57"/>
      <c r="V25" s="59"/>
      <c r="W25" s="58"/>
      <c r="Y25" s="58"/>
    </row>
    <row r="26" spans="1:25" s="21" customFormat="1" ht="17.100000000000001" customHeight="1" x14ac:dyDescent="0.2">
      <c r="A26" s="53"/>
      <c r="B26" s="98"/>
      <c r="C26" s="55" t="s">
        <v>213</v>
      </c>
      <c r="D26" s="99"/>
      <c r="E26" s="56"/>
      <c r="F26" s="705">
        <f t="shared" si="0"/>
        <v>0</v>
      </c>
      <c r="G26" s="705"/>
      <c r="H26" s="659">
        <v>4.45</v>
      </c>
      <c r="I26" s="659"/>
      <c r="J26" s="706">
        <f t="shared" si="1"/>
        <v>0</v>
      </c>
      <c r="K26" s="706"/>
      <c r="L26" s="706"/>
      <c r="M26" s="705">
        <f t="shared" si="3"/>
        <v>0</v>
      </c>
      <c r="N26" s="705"/>
      <c r="O26" s="705">
        <f t="shared" si="2"/>
        <v>0</v>
      </c>
      <c r="P26" s="707"/>
      <c r="Q26" s="708"/>
      <c r="R26" s="708"/>
      <c r="S26" s="14"/>
      <c r="T26" s="17"/>
      <c r="U26" s="57"/>
      <c r="V26" s="23"/>
      <c r="W26" s="58"/>
    </row>
    <row r="27" spans="1:25" s="21" customFormat="1" ht="17.100000000000001" hidden="1" customHeight="1" x14ac:dyDescent="0.2">
      <c r="A27" s="53"/>
      <c r="B27" s="98"/>
      <c r="C27" s="55"/>
      <c r="D27" s="99"/>
      <c r="E27" s="56"/>
      <c r="F27" s="705">
        <f t="shared" si="0"/>
        <v>0</v>
      </c>
      <c r="G27" s="705"/>
      <c r="H27" s="659"/>
      <c r="I27" s="659"/>
      <c r="J27" s="706">
        <f t="shared" si="1"/>
        <v>0</v>
      </c>
      <c r="K27" s="706"/>
      <c r="L27" s="706"/>
      <c r="M27" s="705">
        <f t="shared" si="3"/>
        <v>0</v>
      </c>
      <c r="N27" s="705"/>
      <c r="O27" s="705">
        <f t="shared" si="2"/>
        <v>0</v>
      </c>
      <c r="P27" s="707"/>
      <c r="Q27" s="708"/>
      <c r="R27" s="708"/>
      <c r="S27" s="14"/>
      <c r="T27" s="17"/>
      <c r="U27" s="57"/>
      <c r="V27" s="60"/>
      <c r="W27" s="58"/>
    </row>
    <row r="28" spans="1:25" s="21" customFormat="1" ht="17.100000000000001" hidden="1" customHeight="1" x14ac:dyDescent="0.2">
      <c r="A28" s="53"/>
      <c r="B28" s="98"/>
      <c r="C28" s="55"/>
      <c r="D28" s="99"/>
      <c r="E28" s="56"/>
      <c r="F28" s="705">
        <f t="shared" si="0"/>
        <v>0</v>
      </c>
      <c r="G28" s="705"/>
      <c r="H28" s="659"/>
      <c r="I28" s="659"/>
      <c r="J28" s="706">
        <f t="shared" si="1"/>
        <v>0</v>
      </c>
      <c r="K28" s="706"/>
      <c r="L28" s="706"/>
      <c r="M28" s="705">
        <f t="shared" si="3"/>
        <v>0</v>
      </c>
      <c r="N28" s="705"/>
      <c r="O28" s="705">
        <f t="shared" si="2"/>
        <v>0</v>
      </c>
      <c r="P28" s="707"/>
      <c r="Q28" s="708"/>
      <c r="R28" s="708"/>
      <c r="S28" s="16"/>
      <c r="T28" s="17"/>
      <c r="U28" s="57"/>
      <c r="V28" s="60"/>
      <c r="W28" s="58"/>
    </row>
    <row r="29" spans="1:25" s="21" customFormat="1" ht="17.100000000000001" hidden="1" customHeight="1" x14ac:dyDescent="0.2">
      <c r="A29" s="53"/>
      <c r="B29" s="98"/>
      <c r="C29" s="55"/>
      <c r="D29" s="99"/>
      <c r="E29" s="56"/>
      <c r="F29" s="705">
        <f t="shared" si="0"/>
        <v>0</v>
      </c>
      <c r="G29" s="705"/>
      <c r="H29" s="659"/>
      <c r="I29" s="659"/>
      <c r="J29" s="706">
        <f t="shared" si="1"/>
        <v>0</v>
      </c>
      <c r="K29" s="706"/>
      <c r="L29" s="706"/>
      <c r="M29" s="705">
        <f t="shared" si="3"/>
        <v>0</v>
      </c>
      <c r="N29" s="705"/>
      <c r="O29" s="705">
        <f t="shared" si="2"/>
        <v>0</v>
      </c>
      <c r="P29" s="707"/>
      <c r="Q29" s="708"/>
      <c r="R29" s="708"/>
      <c r="S29" s="16"/>
      <c r="T29" s="17"/>
      <c r="U29" s="57"/>
      <c r="V29" s="60"/>
      <c r="W29" s="58"/>
    </row>
    <row r="30" spans="1:25" s="21" customFormat="1" ht="17.100000000000001" hidden="1" customHeight="1" x14ac:dyDescent="0.2">
      <c r="A30" s="53"/>
      <c r="B30" s="98"/>
      <c r="C30" s="55"/>
      <c r="D30" s="99"/>
      <c r="E30" s="56"/>
      <c r="F30" s="705">
        <f t="shared" si="0"/>
        <v>0</v>
      </c>
      <c r="G30" s="705"/>
      <c r="H30" s="659"/>
      <c r="I30" s="659"/>
      <c r="J30" s="706">
        <f t="shared" si="1"/>
        <v>0</v>
      </c>
      <c r="K30" s="706"/>
      <c r="L30" s="706"/>
      <c r="M30" s="705">
        <f t="shared" si="3"/>
        <v>0</v>
      </c>
      <c r="N30" s="705"/>
      <c r="O30" s="705">
        <f t="shared" si="2"/>
        <v>0</v>
      </c>
      <c r="P30" s="707"/>
      <c r="Q30" s="708"/>
      <c r="R30" s="708"/>
      <c r="S30" s="16"/>
      <c r="T30" s="17"/>
      <c r="U30" s="57"/>
      <c r="V30" s="60"/>
      <c r="W30" s="58"/>
    </row>
    <row r="31" spans="1:25" s="21" customFormat="1" ht="17.100000000000001" hidden="1" customHeight="1" x14ac:dyDescent="0.2">
      <c r="A31" s="53"/>
      <c r="B31" s="98"/>
      <c r="C31" s="55"/>
      <c r="D31" s="99"/>
      <c r="E31" s="56"/>
      <c r="F31" s="705">
        <f t="shared" si="0"/>
        <v>0</v>
      </c>
      <c r="G31" s="705"/>
      <c r="H31" s="709"/>
      <c r="I31" s="710"/>
      <c r="J31" s="706">
        <f t="shared" si="1"/>
        <v>0</v>
      </c>
      <c r="K31" s="706"/>
      <c r="L31" s="706"/>
      <c r="M31" s="705">
        <f t="shared" si="3"/>
        <v>0</v>
      </c>
      <c r="N31" s="705"/>
      <c r="O31" s="705">
        <f t="shared" si="2"/>
        <v>0</v>
      </c>
      <c r="P31" s="707"/>
      <c r="Q31" s="711"/>
      <c r="R31" s="712"/>
      <c r="S31" s="16"/>
      <c r="T31" s="17"/>
      <c r="U31" s="57"/>
      <c r="V31" s="60"/>
      <c r="W31" s="58"/>
    </row>
    <row r="32" spans="1:25" s="21" customFormat="1" ht="17.100000000000001" hidden="1" customHeight="1" x14ac:dyDescent="0.2">
      <c r="A32" s="53"/>
      <c r="B32" s="98"/>
      <c r="C32" s="55"/>
      <c r="D32" s="99"/>
      <c r="E32" s="56"/>
      <c r="F32" s="705">
        <f t="shared" si="0"/>
        <v>0</v>
      </c>
      <c r="G32" s="705"/>
      <c r="H32" s="709"/>
      <c r="I32" s="710"/>
      <c r="J32" s="706">
        <f t="shared" si="1"/>
        <v>0</v>
      </c>
      <c r="K32" s="706"/>
      <c r="L32" s="706"/>
      <c r="M32" s="705">
        <f t="shared" si="3"/>
        <v>0</v>
      </c>
      <c r="N32" s="705"/>
      <c r="O32" s="705">
        <f t="shared" si="2"/>
        <v>0</v>
      </c>
      <c r="P32" s="707"/>
      <c r="Q32" s="711"/>
      <c r="R32" s="712"/>
      <c r="S32" s="16"/>
      <c r="T32" s="17"/>
      <c r="U32" s="57"/>
      <c r="V32" s="60"/>
      <c r="W32" s="58"/>
    </row>
    <row r="33" spans="1:25" s="21" customFormat="1" ht="17.100000000000001" hidden="1" customHeight="1" x14ac:dyDescent="0.2">
      <c r="A33" s="53"/>
      <c r="B33" s="98"/>
      <c r="C33" s="55"/>
      <c r="D33" s="99"/>
      <c r="E33" s="56"/>
      <c r="F33" s="705">
        <f t="shared" si="0"/>
        <v>0</v>
      </c>
      <c r="G33" s="705"/>
      <c r="H33" s="709"/>
      <c r="I33" s="710"/>
      <c r="J33" s="706">
        <f t="shared" si="1"/>
        <v>0</v>
      </c>
      <c r="K33" s="706"/>
      <c r="L33" s="706"/>
      <c r="M33" s="705">
        <f t="shared" si="3"/>
        <v>0</v>
      </c>
      <c r="N33" s="705"/>
      <c r="O33" s="705">
        <f t="shared" si="2"/>
        <v>0</v>
      </c>
      <c r="P33" s="707"/>
      <c r="Q33" s="711"/>
      <c r="R33" s="712"/>
      <c r="S33" s="16"/>
      <c r="T33" s="17"/>
      <c r="U33" s="57"/>
      <c r="V33" s="60"/>
      <c r="W33" s="58"/>
    </row>
    <row r="34" spans="1:25" s="21" customFormat="1" ht="17.100000000000001" hidden="1" customHeight="1" x14ac:dyDescent="0.2">
      <c r="A34" s="53"/>
      <c r="B34" s="98"/>
      <c r="C34" s="55"/>
      <c r="D34" s="99"/>
      <c r="E34" s="56"/>
      <c r="F34" s="705">
        <f t="shared" si="0"/>
        <v>0</v>
      </c>
      <c r="G34" s="705"/>
      <c r="H34" s="709"/>
      <c r="I34" s="710"/>
      <c r="J34" s="706">
        <f t="shared" si="1"/>
        <v>0</v>
      </c>
      <c r="K34" s="706"/>
      <c r="L34" s="706"/>
      <c r="M34" s="705">
        <f t="shared" si="3"/>
        <v>0</v>
      </c>
      <c r="N34" s="705"/>
      <c r="O34" s="705">
        <f t="shared" si="2"/>
        <v>0</v>
      </c>
      <c r="P34" s="707"/>
      <c r="Q34" s="711"/>
      <c r="R34" s="712"/>
      <c r="S34" s="16"/>
      <c r="T34" s="17"/>
      <c r="U34" s="57"/>
      <c r="V34" s="60"/>
      <c r="W34" s="58"/>
    </row>
    <row r="35" spans="1:25" s="21" customFormat="1" ht="17.100000000000001" hidden="1" customHeight="1" x14ac:dyDescent="0.2">
      <c r="A35" s="53"/>
      <c r="B35" s="98"/>
      <c r="C35" s="55"/>
      <c r="D35" s="99"/>
      <c r="E35" s="56"/>
      <c r="F35" s="705">
        <f t="shared" si="0"/>
        <v>0</v>
      </c>
      <c r="G35" s="705"/>
      <c r="H35" s="709"/>
      <c r="I35" s="710"/>
      <c r="J35" s="706">
        <f t="shared" si="1"/>
        <v>0</v>
      </c>
      <c r="K35" s="706"/>
      <c r="L35" s="706"/>
      <c r="M35" s="705">
        <f t="shared" si="3"/>
        <v>0</v>
      </c>
      <c r="N35" s="705"/>
      <c r="O35" s="705">
        <f t="shared" si="2"/>
        <v>0</v>
      </c>
      <c r="P35" s="707"/>
      <c r="Q35" s="711"/>
      <c r="R35" s="712"/>
      <c r="S35" s="16"/>
      <c r="T35" s="17"/>
      <c r="U35" s="57"/>
      <c r="V35" s="60"/>
      <c r="W35" s="58"/>
    </row>
    <row r="36" spans="1:25" s="21" customFormat="1" ht="17.100000000000001" hidden="1" customHeight="1" x14ac:dyDescent="0.2">
      <c r="A36" s="53"/>
      <c r="B36" s="98"/>
      <c r="C36" s="55"/>
      <c r="D36" s="99"/>
      <c r="E36" s="56"/>
      <c r="F36" s="705">
        <f t="shared" si="0"/>
        <v>0</v>
      </c>
      <c r="G36" s="705"/>
      <c r="H36" s="709"/>
      <c r="I36" s="710"/>
      <c r="J36" s="706">
        <f t="shared" si="1"/>
        <v>0</v>
      </c>
      <c r="K36" s="706"/>
      <c r="L36" s="706"/>
      <c r="M36" s="705">
        <f t="shared" si="3"/>
        <v>0</v>
      </c>
      <c r="N36" s="705"/>
      <c r="O36" s="705">
        <f t="shared" si="2"/>
        <v>0</v>
      </c>
      <c r="P36" s="707"/>
      <c r="Q36" s="711"/>
      <c r="R36" s="712"/>
      <c r="S36" s="14"/>
      <c r="T36" s="15"/>
      <c r="U36" s="57"/>
      <c r="V36" s="23"/>
      <c r="W36" s="58"/>
      <c r="Y36" s="58"/>
    </row>
    <row r="37" spans="1:25" s="21" customFormat="1" ht="17.100000000000001" hidden="1" customHeight="1" x14ac:dyDescent="0.2">
      <c r="A37" s="53"/>
      <c r="B37" s="98"/>
      <c r="C37" s="55"/>
      <c r="D37" s="99"/>
      <c r="E37" s="56"/>
      <c r="F37" s="705">
        <f t="shared" si="0"/>
        <v>0</v>
      </c>
      <c r="G37" s="705"/>
      <c r="H37" s="709"/>
      <c r="I37" s="710"/>
      <c r="J37" s="706">
        <f t="shared" si="1"/>
        <v>0</v>
      </c>
      <c r="K37" s="706"/>
      <c r="L37" s="706"/>
      <c r="M37" s="705">
        <f t="shared" si="3"/>
        <v>0</v>
      </c>
      <c r="N37" s="705"/>
      <c r="O37" s="705">
        <f t="shared" si="2"/>
        <v>0</v>
      </c>
      <c r="P37" s="707"/>
      <c r="Q37" s="711"/>
      <c r="R37" s="712"/>
      <c r="S37" s="16"/>
      <c r="T37" s="15"/>
      <c r="U37" s="57"/>
      <c r="V37" s="23"/>
      <c r="W37" s="58"/>
      <c r="Y37" s="58"/>
    </row>
    <row r="38" spans="1:25" s="21" customFormat="1" ht="17.100000000000001" hidden="1" customHeight="1" x14ac:dyDescent="0.2">
      <c r="A38" s="53"/>
      <c r="B38" s="98"/>
      <c r="C38" s="55"/>
      <c r="D38" s="99"/>
      <c r="E38" s="56"/>
      <c r="F38" s="705">
        <f t="shared" si="0"/>
        <v>0</v>
      </c>
      <c r="G38" s="705"/>
      <c r="H38" s="709"/>
      <c r="I38" s="710"/>
      <c r="J38" s="706">
        <f t="shared" si="1"/>
        <v>0</v>
      </c>
      <c r="K38" s="706"/>
      <c r="L38" s="706"/>
      <c r="M38" s="705">
        <f t="shared" si="3"/>
        <v>0</v>
      </c>
      <c r="N38" s="705"/>
      <c r="O38" s="705">
        <f t="shared" si="2"/>
        <v>0</v>
      </c>
      <c r="P38" s="707"/>
      <c r="Q38" s="711"/>
      <c r="R38" s="712"/>
      <c r="S38" s="14"/>
      <c r="T38" s="14"/>
      <c r="U38" s="57"/>
      <c r="V38" s="59"/>
      <c r="W38" s="58"/>
      <c r="Y38" s="58"/>
    </row>
    <row r="39" spans="1:25" s="21" customFormat="1" ht="17.100000000000001" hidden="1" customHeight="1" x14ac:dyDescent="0.2">
      <c r="A39" s="53"/>
      <c r="B39" s="98"/>
      <c r="C39" s="55"/>
      <c r="D39" s="99"/>
      <c r="E39" s="56"/>
      <c r="F39" s="705">
        <f t="shared" si="0"/>
        <v>0</v>
      </c>
      <c r="G39" s="705"/>
      <c r="H39" s="709"/>
      <c r="I39" s="710"/>
      <c r="J39" s="706">
        <f t="shared" si="1"/>
        <v>0</v>
      </c>
      <c r="K39" s="706"/>
      <c r="L39" s="706"/>
      <c r="M39" s="705">
        <f t="shared" si="3"/>
        <v>0</v>
      </c>
      <c r="N39" s="705"/>
      <c r="O39" s="705">
        <f t="shared" si="2"/>
        <v>0</v>
      </c>
      <c r="P39" s="707"/>
      <c r="Q39" s="711"/>
      <c r="R39" s="712"/>
      <c r="S39" s="14"/>
      <c r="T39" s="17"/>
      <c r="U39" s="57"/>
      <c r="V39" s="23"/>
      <c r="W39" s="58"/>
    </row>
    <row r="40" spans="1:25" s="21" customFormat="1" ht="17.100000000000001" hidden="1" customHeight="1" x14ac:dyDescent="0.2">
      <c r="A40" s="53"/>
      <c r="B40" s="98"/>
      <c r="C40" s="55"/>
      <c r="D40" s="99"/>
      <c r="E40" s="56"/>
      <c r="F40" s="705">
        <f t="shared" si="0"/>
        <v>0</v>
      </c>
      <c r="G40" s="705"/>
      <c r="H40" s="709"/>
      <c r="I40" s="710"/>
      <c r="J40" s="706">
        <f t="shared" si="1"/>
        <v>0</v>
      </c>
      <c r="K40" s="706"/>
      <c r="L40" s="706"/>
      <c r="M40" s="705">
        <f t="shared" si="3"/>
        <v>0</v>
      </c>
      <c r="N40" s="705"/>
      <c r="O40" s="705">
        <f t="shared" si="2"/>
        <v>0</v>
      </c>
      <c r="P40" s="707"/>
      <c r="Q40" s="711"/>
      <c r="R40" s="712"/>
      <c r="S40" s="14"/>
      <c r="T40" s="17"/>
      <c r="U40" s="57"/>
      <c r="V40" s="60"/>
      <c r="W40" s="58"/>
    </row>
    <row r="41" spans="1:25" s="21" customFormat="1" ht="17.100000000000001" hidden="1" customHeight="1" x14ac:dyDescent="0.2">
      <c r="A41" s="53"/>
      <c r="B41" s="98"/>
      <c r="C41" s="55"/>
      <c r="D41" s="99"/>
      <c r="E41" s="56"/>
      <c r="F41" s="705">
        <f t="shared" si="0"/>
        <v>0</v>
      </c>
      <c r="G41" s="705"/>
      <c r="H41" s="709"/>
      <c r="I41" s="710"/>
      <c r="J41" s="706">
        <f t="shared" si="1"/>
        <v>0</v>
      </c>
      <c r="K41" s="706"/>
      <c r="L41" s="706"/>
      <c r="M41" s="705">
        <f t="shared" si="3"/>
        <v>0</v>
      </c>
      <c r="N41" s="705"/>
      <c r="O41" s="705">
        <f t="shared" si="2"/>
        <v>0</v>
      </c>
      <c r="P41" s="707"/>
      <c r="Q41" s="711"/>
      <c r="R41" s="712"/>
      <c r="S41" s="14"/>
      <c r="T41" s="15"/>
      <c r="U41" s="57"/>
      <c r="V41" s="23"/>
      <c r="W41" s="58"/>
      <c r="Y41" s="58"/>
    </row>
    <row r="42" spans="1:25" s="21" customFormat="1" ht="17.100000000000001" hidden="1" customHeight="1" x14ac:dyDescent="0.2">
      <c r="A42" s="53"/>
      <c r="B42" s="98"/>
      <c r="C42" s="55"/>
      <c r="D42" s="99"/>
      <c r="E42" s="56"/>
      <c r="F42" s="705">
        <f t="shared" si="0"/>
        <v>0</v>
      </c>
      <c r="G42" s="705"/>
      <c r="H42" s="709"/>
      <c r="I42" s="710"/>
      <c r="J42" s="706">
        <f t="shared" si="1"/>
        <v>0</v>
      </c>
      <c r="K42" s="706"/>
      <c r="L42" s="706"/>
      <c r="M42" s="705">
        <f t="shared" si="3"/>
        <v>0</v>
      </c>
      <c r="N42" s="705"/>
      <c r="O42" s="705">
        <f t="shared" si="2"/>
        <v>0</v>
      </c>
      <c r="P42" s="707"/>
      <c r="Q42" s="711"/>
      <c r="R42" s="712"/>
      <c r="S42" s="16"/>
      <c r="T42" s="15"/>
      <c r="U42" s="57"/>
      <c r="V42" s="23"/>
      <c r="W42" s="58"/>
      <c r="Y42" s="58"/>
    </row>
    <row r="43" spans="1:25" s="21" customFormat="1" ht="17.100000000000001" hidden="1" customHeight="1" x14ac:dyDescent="0.2">
      <c r="A43" s="53"/>
      <c r="B43" s="98"/>
      <c r="C43" s="55"/>
      <c r="D43" s="99"/>
      <c r="E43" s="56"/>
      <c r="F43" s="705">
        <f t="shared" si="0"/>
        <v>0</v>
      </c>
      <c r="G43" s="705"/>
      <c r="H43" s="659"/>
      <c r="I43" s="659"/>
      <c r="J43" s="706">
        <f t="shared" si="1"/>
        <v>0</v>
      </c>
      <c r="K43" s="706"/>
      <c r="L43" s="706"/>
      <c r="M43" s="705">
        <f t="shared" si="3"/>
        <v>0</v>
      </c>
      <c r="N43" s="705"/>
      <c r="O43" s="705">
        <f t="shared" si="2"/>
        <v>0</v>
      </c>
      <c r="P43" s="707"/>
      <c r="Q43" s="708"/>
      <c r="R43" s="708"/>
      <c r="S43" s="14"/>
      <c r="T43" s="14"/>
      <c r="U43" s="57"/>
      <c r="V43" s="59"/>
      <c r="W43" s="58"/>
      <c r="Y43" s="58"/>
    </row>
    <row r="44" spans="1:25" s="21" customFormat="1" ht="17.100000000000001" hidden="1" customHeight="1" x14ac:dyDescent="0.2">
      <c r="A44" s="53"/>
      <c r="B44" s="98"/>
      <c r="C44" s="55"/>
      <c r="D44" s="99"/>
      <c r="E44" s="56"/>
      <c r="F44" s="705">
        <f t="shared" si="0"/>
        <v>0</v>
      </c>
      <c r="G44" s="705"/>
      <c r="H44" s="659"/>
      <c r="I44" s="659"/>
      <c r="J44" s="706">
        <f t="shared" si="1"/>
        <v>0</v>
      </c>
      <c r="K44" s="706"/>
      <c r="L44" s="706"/>
      <c r="M44" s="705">
        <f t="shared" si="3"/>
        <v>0</v>
      </c>
      <c r="N44" s="705"/>
      <c r="O44" s="705">
        <f t="shared" si="2"/>
        <v>0</v>
      </c>
      <c r="P44" s="707"/>
      <c r="Q44" s="708"/>
      <c r="R44" s="708"/>
      <c r="S44" s="14"/>
      <c r="T44" s="17"/>
      <c r="U44" s="57"/>
      <c r="V44" s="23"/>
      <c r="W44" s="58"/>
    </row>
    <row r="45" spans="1:25" s="21" customFormat="1" ht="17.100000000000001" hidden="1" customHeight="1" x14ac:dyDescent="0.2">
      <c r="A45" s="53"/>
      <c r="B45" s="98"/>
      <c r="C45" s="55"/>
      <c r="D45" s="99"/>
      <c r="E45" s="56"/>
      <c r="F45" s="705">
        <f t="shared" si="0"/>
        <v>0</v>
      </c>
      <c r="G45" s="705"/>
      <c r="H45" s="659"/>
      <c r="I45" s="659"/>
      <c r="J45" s="706">
        <f t="shared" si="1"/>
        <v>0</v>
      </c>
      <c r="K45" s="706"/>
      <c r="L45" s="706"/>
      <c r="M45" s="705">
        <f t="shared" si="3"/>
        <v>0</v>
      </c>
      <c r="N45" s="705"/>
      <c r="O45" s="705">
        <f t="shared" si="2"/>
        <v>0</v>
      </c>
      <c r="P45" s="707"/>
      <c r="Q45" s="708"/>
      <c r="R45" s="708"/>
      <c r="S45" s="14"/>
      <c r="T45" s="17"/>
      <c r="U45" s="57"/>
      <c r="V45" s="60"/>
      <c r="W45" s="58"/>
    </row>
    <row r="46" spans="1:25" s="21" customFormat="1" ht="17.100000000000001" hidden="1" customHeight="1" x14ac:dyDescent="0.2">
      <c r="A46" s="53"/>
      <c r="B46" s="98"/>
      <c r="C46" s="55"/>
      <c r="D46" s="99"/>
      <c r="E46" s="56"/>
      <c r="F46" s="705">
        <f t="shared" si="0"/>
        <v>0</v>
      </c>
      <c r="G46" s="705"/>
      <c r="H46" s="659"/>
      <c r="I46" s="659"/>
      <c r="J46" s="706">
        <f t="shared" si="1"/>
        <v>0</v>
      </c>
      <c r="K46" s="706"/>
      <c r="L46" s="706"/>
      <c r="M46" s="705">
        <f t="shared" si="3"/>
        <v>0</v>
      </c>
      <c r="N46" s="705"/>
      <c r="O46" s="705">
        <f t="shared" si="2"/>
        <v>0</v>
      </c>
      <c r="P46" s="707"/>
      <c r="Q46" s="708"/>
      <c r="R46" s="708"/>
      <c r="S46" s="16"/>
      <c r="T46" s="17"/>
      <c r="U46" s="57"/>
      <c r="V46" s="60"/>
      <c r="W46" s="58"/>
    </row>
    <row r="47" spans="1:25" s="21" customFormat="1" ht="17.100000000000001" hidden="1" customHeight="1" x14ac:dyDescent="0.2">
      <c r="A47" s="53"/>
      <c r="B47" s="98"/>
      <c r="C47" s="55"/>
      <c r="D47" s="99"/>
      <c r="E47" s="56"/>
      <c r="F47" s="705">
        <f t="shared" si="0"/>
        <v>0</v>
      </c>
      <c r="G47" s="705"/>
      <c r="H47" s="659"/>
      <c r="I47" s="659"/>
      <c r="J47" s="706">
        <f t="shared" si="1"/>
        <v>0</v>
      </c>
      <c r="K47" s="706"/>
      <c r="L47" s="706"/>
      <c r="M47" s="705">
        <f t="shared" si="3"/>
        <v>0</v>
      </c>
      <c r="N47" s="705"/>
      <c r="O47" s="705">
        <f t="shared" si="2"/>
        <v>0</v>
      </c>
      <c r="P47" s="707"/>
      <c r="Q47" s="708"/>
      <c r="R47" s="708"/>
      <c r="S47" s="16"/>
      <c r="T47" s="17"/>
      <c r="U47" s="57"/>
      <c r="V47" s="60"/>
      <c r="W47" s="58"/>
    </row>
    <row r="48" spans="1:25" s="21" customFormat="1" ht="17.100000000000001" hidden="1" customHeight="1" x14ac:dyDescent="0.2">
      <c r="A48" s="53"/>
      <c r="B48" s="98"/>
      <c r="C48" s="55"/>
      <c r="D48" s="99"/>
      <c r="E48" s="56"/>
      <c r="F48" s="705">
        <f t="shared" si="0"/>
        <v>0</v>
      </c>
      <c r="G48" s="705"/>
      <c r="H48" s="659"/>
      <c r="I48" s="659"/>
      <c r="J48" s="706">
        <f t="shared" si="1"/>
        <v>0</v>
      </c>
      <c r="K48" s="706"/>
      <c r="L48" s="706"/>
      <c r="M48" s="705">
        <f t="shared" si="3"/>
        <v>0</v>
      </c>
      <c r="N48" s="705"/>
      <c r="O48" s="705">
        <f t="shared" si="2"/>
        <v>0</v>
      </c>
      <c r="P48" s="707"/>
      <c r="Q48" s="708"/>
      <c r="R48" s="708"/>
      <c r="S48" s="16"/>
      <c r="T48" s="17"/>
      <c r="U48" s="57"/>
      <c r="V48" s="60"/>
      <c r="W48" s="58"/>
    </row>
    <row r="49" spans="1:25" s="21" customFormat="1" ht="17.100000000000001" hidden="1" customHeight="1" x14ac:dyDescent="0.2">
      <c r="A49" s="53"/>
      <c r="B49" s="98"/>
      <c r="C49" s="55"/>
      <c r="D49" s="99"/>
      <c r="E49" s="56"/>
      <c r="F49" s="705">
        <f t="shared" si="0"/>
        <v>0</v>
      </c>
      <c r="G49" s="705"/>
      <c r="H49" s="659"/>
      <c r="I49" s="659"/>
      <c r="J49" s="706">
        <f t="shared" si="1"/>
        <v>0</v>
      </c>
      <c r="K49" s="706"/>
      <c r="L49" s="706"/>
      <c r="M49" s="705">
        <f t="shared" si="3"/>
        <v>0</v>
      </c>
      <c r="N49" s="705"/>
      <c r="O49" s="705">
        <f t="shared" si="2"/>
        <v>0</v>
      </c>
      <c r="P49" s="707"/>
      <c r="Q49" s="708"/>
      <c r="R49" s="708"/>
      <c r="S49" s="16"/>
      <c r="T49" s="17"/>
      <c r="U49" s="57"/>
      <c r="V49" s="60"/>
      <c r="W49" s="58"/>
    </row>
    <row r="50" spans="1:25" s="21" customFormat="1" ht="17.100000000000001" hidden="1" customHeight="1" x14ac:dyDescent="0.2">
      <c r="A50" s="53"/>
      <c r="B50" s="98"/>
      <c r="C50" s="55"/>
      <c r="D50" s="99"/>
      <c r="E50" s="56"/>
      <c r="F50" s="705">
        <f t="shared" si="0"/>
        <v>0</v>
      </c>
      <c r="G50" s="705"/>
      <c r="H50" s="659"/>
      <c r="I50" s="659"/>
      <c r="J50" s="706">
        <f t="shared" si="1"/>
        <v>0</v>
      </c>
      <c r="K50" s="706"/>
      <c r="L50" s="706"/>
      <c r="M50" s="705">
        <f t="shared" si="3"/>
        <v>0</v>
      </c>
      <c r="N50" s="705"/>
      <c r="O50" s="705">
        <f t="shared" si="2"/>
        <v>0</v>
      </c>
      <c r="P50" s="707"/>
      <c r="Q50" s="708"/>
      <c r="R50" s="708"/>
      <c r="S50" s="16"/>
      <c r="T50" s="17"/>
      <c r="U50" s="57"/>
      <c r="V50" s="60"/>
      <c r="W50" s="58"/>
    </row>
    <row r="51" spans="1:25" s="21" customFormat="1" ht="17.100000000000001" hidden="1" customHeight="1" x14ac:dyDescent="0.2">
      <c r="A51" s="53"/>
      <c r="B51" s="98"/>
      <c r="C51" s="55"/>
      <c r="D51" s="99"/>
      <c r="E51" s="56"/>
      <c r="F51" s="705">
        <f t="shared" si="0"/>
        <v>0</v>
      </c>
      <c r="G51" s="705"/>
      <c r="H51" s="659"/>
      <c r="I51" s="659"/>
      <c r="J51" s="706">
        <f t="shared" si="1"/>
        <v>0</v>
      </c>
      <c r="K51" s="706"/>
      <c r="L51" s="706"/>
      <c r="M51" s="705">
        <f t="shared" si="3"/>
        <v>0</v>
      </c>
      <c r="N51" s="705"/>
      <c r="O51" s="705">
        <f t="shared" si="2"/>
        <v>0</v>
      </c>
      <c r="P51" s="707"/>
      <c r="Q51" s="708"/>
      <c r="R51" s="708"/>
      <c r="S51" s="14"/>
      <c r="T51" s="15"/>
      <c r="U51" s="57"/>
      <c r="V51" s="23"/>
      <c r="W51" s="58"/>
      <c r="Y51" s="58"/>
    </row>
    <row r="52" spans="1:25" s="21" customFormat="1" ht="17.100000000000001" hidden="1" customHeight="1" x14ac:dyDescent="0.2">
      <c r="A52" s="53"/>
      <c r="B52" s="98"/>
      <c r="C52" s="55"/>
      <c r="D52" s="99"/>
      <c r="E52" s="56"/>
      <c r="F52" s="705">
        <f t="shared" si="0"/>
        <v>0</v>
      </c>
      <c r="G52" s="705"/>
      <c r="H52" s="659"/>
      <c r="I52" s="659"/>
      <c r="J52" s="706">
        <f t="shared" si="1"/>
        <v>0</v>
      </c>
      <c r="K52" s="706"/>
      <c r="L52" s="706"/>
      <c r="M52" s="705">
        <f t="shared" si="3"/>
        <v>0</v>
      </c>
      <c r="N52" s="705"/>
      <c r="O52" s="705">
        <f t="shared" si="2"/>
        <v>0</v>
      </c>
      <c r="P52" s="707"/>
      <c r="Q52" s="708"/>
      <c r="R52" s="708"/>
      <c r="S52" s="16"/>
      <c r="T52" s="15"/>
      <c r="U52" s="57"/>
      <c r="V52" s="23"/>
      <c r="W52" s="58"/>
      <c r="Y52" s="58"/>
    </row>
    <row r="53" spans="1:25" s="21" customFormat="1" ht="17.100000000000001" hidden="1" customHeight="1" x14ac:dyDescent="0.2">
      <c r="A53" s="53"/>
      <c r="B53" s="98"/>
      <c r="C53" s="55"/>
      <c r="D53" s="99"/>
      <c r="E53" s="56"/>
      <c r="F53" s="705">
        <f t="shared" si="0"/>
        <v>0</v>
      </c>
      <c r="G53" s="705"/>
      <c r="H53" s="659"/>
      <c r="I53" s="659"/>
      <c r="J53" s="706">
        <f t="shared" si="1"/>
        <v>0</v>
      </c>
      <c r="K53" s="706"/>
      <c r="L53" s="706"/>
      <c r="M53" s="705">
        <f t="shared" si="3"/>
        <v>0</v>
      </c>
      <c r="N53" s="705"/>
      <c r="O53" s="705">
        <f t="shared" si="2"/>
        <v>0</v>
      </c>
      <c r="P53" s="707"/>
      <c r="Q53" s="708"/>
      <c r="R53" s="708"/>
      <c r="S53" s="14"/>
      <c r="T53" s="14"/>
      <c r="U53" s="57"/>
      <c r="V53" s="59"/>
      <c r="W53" s="58"/>
      <c r="Y53" s="58"/>
    </row>
    <row r="54" spans="1:25" s="21" customFormat="1" ht="17.100000000000001" hidden="1" customHeight="1" x14ac:dyDescent="0.2">
      <c r="A54" s="53"/>
      <c r="B54" s="98"/>
      <c r="C54" s="55"/>
      <c r="D54" s="99"/>
      <c r="E54" s="56"/>
      <c r="F54" s="705">
        <f t="shared" si="0"/>
        <v>0</v>
      </c>
      <c r="G54" s="705"/>
      <c r="H54" s="659"/>
      <c r="I54" s="659"/>
      <c r="J54" s="706">
        <f t="shared" si="1"/>
        <v>0</v>
      </c>
      <c r="K54" s="706"/>
      <c r="L54" s="706"/>
      <c r="M54" s="705">
        <f t="shared" si="3"/>
        <v>0</v>
      </c>
      <c r="N54" s="705"/>
      <c r="O54" s="705">
        <f t="shared" si="2"/>
        <v>0</v>
      </c>
      <c r="P54" s="707"/>
      <c r="Q54" s="708"/>
      <c r="R54" s="708"/>
      <c r="S54" s="14"/>
      <c r="T54" s="17"/>
      <c r="U54" s="57"/>
      <c r="V54" s="23"/>
      <c r="W54" s="58"/>
    </row>
    <row r="55" spans="1:25" s="21" customFormat="1" ht="17.100000000000001" hidden="1" customHeight="1" x14ac:dyDescent="0.2">
      <c r="A55" s="53"/>
      <c r="B55" s="98"/>
      <c r="C55" s="55"/>
      <c r="D55" s="99"/>
      <c r="E55" s="56"/>
      <c r="F55" s="705">
        <f t="shared" si="0"/>
        <v>0</v>
      </c>
      <c r="G55" s="705"/>
      <c r="H55" s="659"/>
      <c r="I55" s="659"/>
      <c r="J55" s="706">
        <f t="shared" si="1"/>
        <v>0</v>
      </c>
      <c r="K55" s="706"/>
      <c r="L55" s="706"/>
      <c r="M55" s="705">
        <f t="shared" si="3"/>
        <v>0</v>
      </c>
      <c r="N55" s="705"/>
      <c r="O55" s="705">
        <f t="shared" si="2"/>
        <v>0</v>
      </c>
      <c r="P55" s="707"/>
      <c r="Q55" s="708"/>
      <c r="R55" s="708"/>
      <c r="S55" s="14"/>
      <c r="T55" s="17"/>
      <c r="U55" s="57"/>
      <c r="V55" s="60"/>
      <c r="W55" s="58"/>
    </row>
    <row r="56" spans="1:25" s="21" customFormat="1" ht="17.100000000000001" hidden="1" customHeight="1" x14ac:dyDescent="0.2">
      <c r="A56" s="53"/>
      <c r="B56" s="98"/>
      <c r="C56" s="55"/>
      <c r="D56" s="99"/>
      <c r="E56" s="56"/>
      <c r="F56" s="705">
        <f t="shared" si="0"/>
        <v>0</v>
      </c>
      <c r="G56" s="705"/>
      <c r="H56" s="659"/>
      <c r="I56" s="659"/>
      <c r="J56" s="706">
        <f t="shared" si="1"/>
        <v>0</v>
      </c>
      <c r="K56" s="706"/>
      <c r="L56" s="706"/>
      <c r="M56" s="705">
        <f t="shared" si="3"/>
        <v>0</v>
      </c>
      <c r="N56" s="705"/>
      <c r="O56" s="705">
        <f t="shared" si="2"/>
        <v>0</v>
      </c>
      <c r="P56" s="707"/>
      <c r="Q56" s="708"/>
      <c r="R56" s="708"/>
      <c r="S56" s="16"/>
      <c r="T56" s="17"/>
      <c r="U56" s="57"/>
      <c r="V56" s="60"/>
      <c r="W56" s="58"/>
    </row>
    <row r="57" spans="1:25" s="21" customFormat="1" ht="17.100000000000001" hidden="1" customHeight="1" x14ac:dyDescent="0.2">
      <c r="A57" s="53"/>
      <c r="B57" s="98"/>
      <c r="C57" s="55"/>
      <c r="D57" s="99"/>
      <c r="E57" s="56"/>
      <c r="F57" s="705">
        <f t="shared" si="0"/>
        <v>0</v>
      </c>
      <c r="G57" s="705"/>
      <c r="H57" s="659"/>
      <c r="I57" s="659"/>
      <c r="J57" s="706">
        <f t="shared" si="1"/>
        <v>0</v>
      </c>
      <c r="K57" s="706"/>
      <c r="L57" s="706"/>
      <c r="M57" s="705">
        <f t="shared" si="3"/>
        <v>0</v>
      </c>
      <c r="N57" s="705"/>
      <c r="O57" s="705">
        <f t="shared" si="2"/>
        <v>0</v>
      </c>
      <c r="P57" s="707"/>
      <c r="Q57" s="708"/>
      <c r="R57" s="708"/>
      <c r="S57" s="16"/>
      <c r="T57" s="17"/>
      <c r="U57" s="57"/>
      <c r="V57" s="60"/>
      <c r="W57" s="58"/>
    </row>
    <row r="58" spans="1:25" s="21" customFormat="1" ht="17.100000000000001" hidden="1" customHeight="1" x14ac:dyDescent="0.2">
      <c r="A58" s="53"/>
      <c r="B58" s="98"/>
      <c r="C58" s="55"/>
      <c r="D58" s="99"/>
      <c r="E58" s="56"/>
      <c r="F58" s="705">
        <f t="shared" si="0"/>
        <v>0</v>
      </c>
      <c r="G58" s="705"/>
      <c r="H58" s="659"/>
      <c r="I58" s="659"/>
      <c r="J58" s="706">
        <f t="shared" si="1"/>
        <v>0</v>
      </c>
      <c r="K58" s="706"/>
      <c r="L58" s="706"/>
      <c r="M58" s="705">
        <f t="shared" si="3"/>
        <v>0</v>
      </c>
      <c r="N58" s="705"/>
      <c r="O58" s="705">
        <f t="shared" si="2"/>
        <v>0</v>
      </c>
      <c r="P58" s="707"/>
      <c r="Q58" s="708"/>
      <c r="R58" s="708"/>
      <c r="S58" s="16"/>
      <c r="T58" s="17"/>
      <c r="U58" s="57"/>
      <c r="V58" s="60"/>
      <c r="W58" s="58"/>
    </row>
    <row r="59" spans="1:25" s="21" customFormat="1" ht="17.100000000000001" hidden="1" customHeight="1" x14ac:dyDescent="0.2">
      <c r="A59" s="53"/>
      <c r="B59" s="98"/>
      <c r="C59" s="55"/>
      <c r="D59" s="99"/>
      <c r="E59" s="56"/>
      <c r="F59" s="705">
        <f t="shared" si="0"/>
        <v>0</v>
      </c>
      <c r="G59" s="705"/>
      <c r="H59" s="659"/>
      <c r="I59" s="659"/>
      <c r="J59" s="706">
        <f t="shared" si="1"/>
        <v>0</v>
      </c>
      <c r="K59" s="706"/>
      <c r="L59" s="706"/>
      <c r="M59" s="705">
        <f t="shared" si="3"/>
        <v>0</v>
      </c>
      <c r="N59" s="705"/>
      <c r="O59" s="705">
        <f t="shared" si="2"/>
        <v>0</v>
      </c>
      <c r="P59" s="707"/>
      <c r="Q59" s="708"/>
      <c r="R59" s="708"/>
      <c r="S59" s="16"/>
      <c r="T59" s="17"/>
      <c r="U59" s="57"/>
      <c r="V59" s="60"/>
      <c r="W59" s="58"/>
    </row>
    <row r="60" spans="1:25" s="21" customFormat="1" ht="17.100000000000001" hidden="1" customHeight="1" x14ac:dyDescent="0.2">
      <c r="A60" s="53"/>
      <c r="B60" s="98"/>
      <c r="C60" s="55"/>
      <c r="D60" s="99"/>
      <c r="E60" s="56"/>
      <c r="F60" s="705">
        <f t="shared" si="0"/>
        <v>0</v>
      </c>
      <c r="G60" s="705"/>
      <c r="H60" s="659"/>
      <c r="I60" s="659"/>
      <c r="J60" s="706">
        <f t="shared" si="1"/>
        <v>0</v>
      </c>
      <c r="K60" s="706"/>
      <c r="L60" s="706"/>
      <c r="M60" s="705">
        <f t="shared" si="3"/>
        <v>0</v>
      </c>
      <c r="N60" s="705"/>
      <c r="O60" s="705">
        <f t="shared" si="2"/>
        <v>0</v>
      </c>
      <c r="P60" s="707"/>
      <c r="Q60" s="708"/>
      <c r="R60" s="708"/>
      <c r="S60" s="16"/>
      <c r="T60" s="17"/>
      <c r="U60" s="57"/>
      <c r="V60" s="60"/>
      <c r="W60" s="58"/>
    </row>
    <row r="61" spans="1:25" s="21" customFormat="1" ht="17.100000000000001" hidden="1" customHeight="1" x14ac:dyDescent="0.2">
      <c r="A61" s="53"/>
      <c r="B61" s="98"/>
      <c r="C61" s="55"/>
      <c r="D61" s="99"/>
      <c r="E61" s="56"/>
      <c r="F61" s="705">
        <f t="shared" si="0"/>
        <v>0</v>
      </c>
      <c r="G61" s="705"/>
      <c r="H61" s="659"/>
      <c r="I61" s="659"/>
      <c r="J61" s="706">
        <f t="shared" si="1"/>
        <v>0</v>
      </c>
      <c r="K61" s="706"/>
      <c r="L61" s="706"/>
      <c r="M61" s="705">
        <f t="shared" si="3"/>
        <v>0</v>
      </c>
      <c r="N61" s="705"/>
      <c r="O61" s="705">
        <f t="shared" si="2"/>
        <v>0</v>
      </c>
      <c r="P61" s="707"/>
      <c r="Q61" s="708"/>
      <c r="R61" s="708"/>
      <c r="S61" s="61"/>
      <c r="T61" s="61"/>
      <c r="U61" s="57"/>
      <c r="V61" s="62"/>
      <c r="W61" s="58"/>
    </row>
    <row r="62" spans="1:25" s="21" customFormat="1" ht="17.100000000000001" hidden="1" customHeight="1" x14ac:dyDescent="0.2">
      <c r="A62" s="53"/>
      <c r="B62" s="98"/>
      <c r="C62" s="55"/>
      <c r="D62" s="99"/>
      <c r="E62" s="56"/>
      <c r="F62" s="705">
        <f t="shared" si="0"/>
        <v>0</v>
      </c>
      <c r="G62" s="705"/>
      <c r="H62" s="659"/>
      <c r="I62" s="659"/>
      <c r="J62" s="706">
        <f t="shared" si="1"/>
        <v>0</v>
      </c>
      <c r="K62" s="706"/>
      <c r="L62" s="706"/>
      <c r="M62" s="705">
        <f t="shared" si="3"/>
        <v>0</v>
      </c>
      <c r="N62" s="705"/>
      <c r="O62" s="705">
        <f t="shared" si="2"/>
        <v>0</v>
      </c>
      <c r="P62" s="707"/>
      <c r="Q62" s="708"/>
      <c r="R62" s="708"/>
      <c r="S62" s="18"/>
      <c r="T62" s="19"/>
      <c r="U62" s="63"/>
      <c r="V62" s="23"/>
    </row>
    <row r="63" spans="1:25" s="23" customFormat="1" ht="17.100000000000001" hidden="1" customHeight="1" x14ac:dyDescent="0.2">
      <c r="A63" s="62"/>
      <c r="B63" s="98"/>
      <c r="C63" s="55"/>
      <c r="D63" s="99"/>
      <c r="E63" s="56"/>
      <c r="F63" s="705">
        <f t="shared" si="0"/>
        <v>0</v>
      </c>
      <c r="G63" s="705"/>
      <c r="H63" s="659"/>
      <c r="I63" s="659"/>
      <c r="J63" s="706">
        <f t="shared" si="1"/>
        <v>0</v>
      </c>
      <c r="K63" s="706"/>
      <c r="L63" s="706"/>
      <c r="M63" s="705">
        <f t="shared" si="3"/>
        <v>0</v>
      </c>
      <c r="N63" s="705"/>
      <c r="O63" s="705">
        <f t="shared" si="2"/>
        <v>0</v>
      </c>
      <c r="P63" s="707"/>
      <c r="Q63" s="708"/>
      <c r="R63" s="708"/>
      <c r="S63" s="64"/>
      <c r="T63" s="19"/>
      <c r="U63" s="63"/>
    </row>
    <row r="64" spans="1:25" s="21" customFormat="1" ht="17.100000000000001" hidden="1" customHeight="1" x14ac:dyDescent="0.2">
      <c r="B64" s="98"/>
      <c r="C64" s="55"/>
      <c r="D64" s="99"/>
      <c r="E64" s="56"/>
      <c r="F64" s="705">
        <f t="shared" si="0"/>
        <v>0</v>
      </c>
      <c r="G64" s="705"/>
      <c r="H64" s="659"/>
      <c r="I64" s="659"/>
      <c r="J64" s="706">
        <f t="shared" si="1"/>
        <v>0</v>
      </c>
      <c r="K64" s="706"/>
      <c r="L64" s="706"/>
      <c r="M64" s="705">
        <f t="shared" si="3"/>
        <v>0</v>
      </c>
      <c r="N64" s="705"/>
      <c r="O64" s="705">
        <f t="shared" si="2"/>
        <v>0</v>
      </c>
      <c r="P64" s="707"/>
      <c r="Q64" s="708"/>
      <c r="R64" s="708"/>
      <c r="S64" s="65"/>
      <c r="T64" s="66"/>
      <c r="U64" s="22"/>
      <c r="V64" s="23"/>
    </row>
    <row r="65" spans="1:42" s="67" customFormat="1" ht="17.100000000000001" hidden="1" customHeight="1" x14ac:dyDescent="0.2">
      <c r="B65" s="98"/>
      <c r="C65" s="55"/>
      <c r="D65" s="99"/>
      <c r="E65" s="56"/>
      <c r="F65" s="705">
        <f t="shared" si="0"/>
        <v>0</v>
      </c>
      <c r="G65" s="705"/>
      <c r="H65" s="659"/>
      <c r="I65" s="659"/>
      <c r="J65" s="706">
        <f t="shared" si="1"/>
        <v>0</v>
      </c>
      <c r="K65" s="706"/>
      <c r="L65" s="706"/>
      <c r="M65" s="705">
        <f t="shared" si="3"/>
        <v>0</v>
      </c>
      <c r="N65" s="705"/>
      <c r="O65" s="705">
        <f t="shared" si="2"/>
        <v>0</v>
      </c>
      <c r="P65" s="707"/>
      <c r="Q65" s="708"/>
      <c r="R65" s="708"/>
      <c r="U65" s="68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</row>
    <row r="66" spans="1:42" s="67" customFormat="1" ht="17.100000000000001" hidden="1" customHeight="1" x14ac:dyDescent="0.2">
      <c r="B66" s="98"/>
      <c r="C66" s="55"/>
      <c r="D66" s="99"/>
      <c r="E66" s="56"/>
      <c r="F66" s="705">
        <f t="shared" si="0"/>
        <v>0</v>
      </c>
      <c r="G66" s="705"/>
      <c r="H66" s="659"/>
      <c r="I66" s="659"/>
      <c r="J66" s="706">
        <f t="shared" si="1"/>
        <v>0</v>
      </c>
      <c r="K66" s="706"/>
      <c r="L66" s="706"/>
      <c r="M66" s="705">
        <f t="shared" si="3"/>
        <v>0</v>
      </c>
      <c r="N66" s="705"/>
      <c r="O66" s="705">
        <f t="shared" si="2"/>
        <v>0</v>
      </c>
      <c r="P66" s="707"/>
      <c r="Q66" s="708"/>
      <c r="R66" s="708"/>
      <c r="U66" s="70"/>
      <c r="V66" s="69"/>
      <c r="W66" s="58"/>
    </row>
    <row r="67" spans="1:42" s="67" customFormat="1" ht="17.100000000000001" hidden="1" customHeight="1" x14ac:dyDescent="0.2">
      <c r="B67" s="98"/>
      <c r="C67" s="55"/>
      <c r="D67" s="99"/>
      <c r="E67" s="56"/>
      <c r="F67" s="705">
        <f t="shared" si="0"/>
        <v>0</v>
      </c>
      <c r="G67" s="705"/>
      <c r="H67" s="659"/>
      <c r="I67" s="659"/>
      <c r="J67" s="706">
        <f t="shared" si="1"/>
        <v>0</v>
      </c>
      <c r="K67" s="706"/>
      <c r="L67" s="706"/>
      <c r="M67" s="705">
        <f t="shared" si="3"/>
        <v>0</v>
      </c>
      <c r="N67" s="705"/>
      <c r="O67" s="705">
        <f t="shared" si="2"/>
        <v>0</v>
      </c>
      <c r="P67" s="707"/>
      <c r="Q67" s="708"/>
      <c r="R67" s="708"/>
      <c r="U67" s="68"/>
      <c r="V67" s="69"/>
      <c r="W67" s="71"/>
    </row>
    <row r="68" spans="1:42" s="92" customFormat="1" ht="15" customHeight="1" x14ac:dyDescent="0.2">
      <c r="B68" s="13"/>
      <c r="C68" s="100" t="s">
        <v>169</v>
      </c>
      <c r="D68" s="101">
        <f>SUM(D23:D67)</f>
        <v>3</v>
      </c>
      <c r="E68" s="15"/>
      <c r="F68" s="700">
        <f>SUM(F23:F67)</f>
        <v>0</v>
      </c>
      <c r="G68" s="701"/>
      <c r="H68" s="701"/>
      <c r="I68" s="701"/>
      <c r="J68" s="701">
        <f>SUM(J23:L67)</f>
        <v>0</v>
      </c>
      <c r="K68" s="701"/>
      <c r="L68" s="701"/>
      <c r="M68" s="700">
        <f>SUM(M23:N67)</f>
        <v>0</v>
      </c>
      <c r="N68" s="701"/>
      <c r="O68" s="700">
        <f>SUM(O23:P67)</f>
        <v>0</v>
      </c>
      <c r="P68" s="701"/>
      <c r="Q68" s="702"/>
      <c r="R68" s="702"/>
      <c r="U68" s="74"/>
      <c r="V68" s="102"/>
    </row>
    <row r="69" spans="1:42" s="72" customFormat="1" ht="15" hidden="1" customHeight="1" x14ac:dyDescent="0.2">
      <c r="B69" s="76"/>
      <c r="C69" s="77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78"/>
      <c r="U69" s="79"/>
      <c r="V69" s="75"/>
    </row>
    <row r="70" spans="1:42" s="72" customFormat="1" ht="15" customHeight="1" x14ac:dyDescent="0.2">
      <c r="B70" s="76"/>
      <c r="C70" s="103" t="s">
        <v>214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78"/>
      <c r="U70" s="79"/>
      <c r="V70" s="75"/>
    </row>
    <row r="71" spans="1:42" s="37" customFormat="1" ht="20.100000000000001" customHeight="1" x14ac:dyDescent="0.2">
      <c r="C71" s="104" t="s">
        <v>214</v>
      </c>
      <c r="D71" s="703" t="s">
        <v>214</v>
      </c>
      <c r="E71" s="703"/>
      <c r="F71" s="703"/>
      <c r="G71" s="703"/>
      <c r="H71" s="703"/>
      <c r="I71" s="703"/>
      <c r="J71" s="703"/>
      <c r="K71" s="42"/>
      <c r="L71" s="42"/>
      <c r="M71" s="42"/>
      <c r="N71" s="42"/>
      <c r="O71" s="42"/>
      <c r="P71" s="42"/>
      <c r="Q71" s="42"/>
      <c r="R71" s="42"/>
      <c r="S71" s="105"/>
      <c r="T71" s="105"/>
      <c r="U71" s="43"/>
    </row>
    <row r="72" spans="1:42" s="52" customFormat="1" ht="58.5" customHeight="1" x14ac:dyDescent="0.2">
      <c r="A72" s="46"/>
      <c r="B72" s="47" t="s">
        <v>148</v>
      </c>
      <c r="C72" s="48" t="s">
        <v>215</v>
      </c>
      <c r="D72" s="49" t="s">
        <v>216</v>
      </c>
      <c r="E72" s="49" t="s">
        <v>217</v>
      </c>
      <c r="F72" s="671" t="s">
        <v>218</v>
      </c>
      <c r="G72" s="671"/>
      <c r="H72" s="671" t="s">
        <v>219</v>
      </c>
      <c r="I72" s="671"/>
      <c r="J72" s="671" t="s">
        <v>220</v>
      </c>
      <c r="K72" s="671"/>
      <c r="L72" s="671" t="s">
        <v>221</v>
      </c>
      <c r="M72" s="704"/>
      <c r="N72" s="671" t="s">
        <v>187</v>
      </c>
      <c r="O72" s="671"/>
      <c r="P72" s="106"/>
      <c r="Q72" s="107"/>
      <c r="R72" s="107"/>
      <c r="S72" s="50"/>
      <c r="T72" s="50"/>
      <c r="U72" s="50"/>
      <c r="V72" s="51"/>
    </row>
    <row r="73" spans="1:42" s="72" customFormat="1" ht="18" customHeight="1" x14ac:dyDescent="0.2">
      <c r="B73" s="108" t="s">
        <v>222</v>
      </c>
      <c r="C73" s="109" t="s">
        <v>223</v>
      </c>
      <c r="D73" s="110" t="s">
        <v>224</v>
      </c>
      <c r="E73" s="110">
        <v>0.95</v>
      </c>
      <c r="F73" s="697"/>
      <c r="G73" s="697"/>
      <c r="H73" s="697">
        <v>0</v>
      </c>
      <c r="I73" s="697"/>
      <c r="J73" s="698" t="str">
        <f>IF(F73&gt;0, E73*H73, "")</f>
        <v/>
      </c>
      <c r="K73" s="698"/>
      <c r="L73" s="698">
        <f>IF(F73=0, E73*H73, "")</f>
        <v>0</v>
      </c>
      <c r="M73" s="698"/>
      <c r="N73" s="699"/>
      <c r="O73" s="699"/>
      <c r="P73" s="111"/>
      <c r="Q73" s="112"/>
      <c r="R73" s="112"/>
      <c r="U73" s="113"/>
      <c r="V73" s="75"/>
    </row>
    <row r="74" spans="1:42" s="72" customFormat="1" ht="15" customHeight="1" x14ac:dyDescent="0.2">
      <c r="B74" s="108" t="s">
        <v>225</v>
      </c>
      <c r="C74" s="109" t="s">
        <v>226</v>
      </c>
      <c r="D74" s="110" t="s">
        <v>227</v>
      </c>
      <c r="E74" s="110">
        <v>1.02</v>
      </c>
      <c r="F74" s="697"/>
      <c r="G74" s="697"/>
      <c r="H74" s="697">
        <v>0</v>
      </c>
      <c r="I74" s="697"/>
      <c r="J74" s="698" t="str">
        <f t="shared" ref="J74:J84" si="4">IF(F74&gt;0, E74*H74, "")</f>
        <v/>
      </c>
      <c r="K74" s="698"/>
      <c r="L74" s="698">
        <f t="shared" ref="L74:L84" si="5">IF(F74=0, E74*H74, "")</f>
        <v>0</v>
      </c>
      <c r="M74" s="698"/>
      <c r="N74" s="699"/>
      <c r="O74" s="699"/>
      <c r="P74" s="111"/>
      <c r="Q74" s="112"/>
      <c r="R74" s="112"/>
      <c r="U74" s="79"/>
      <c r="V74" s="75"/>
    </row>
    <row r="75" spans="1:42" s="72" customFormat="1" ht="15" customHeight="1" x14ac:dyDescent="0.2">
      <c r="B75" s="108"/>
      <c r="C75" s="109" t="s">
        <v>228</v>
      </c>
      <c r="D75" s="110" t="s">
        <v>224</v>
      </c>
      <c r="E75" s="110">
        <v>0.95</v>
      </c>
      <c r="F75" s="697">
        <v>100</v>
      </c>
      <c r="G75" s="697"/>
      <c r="H75" s="697">
        <v>0</v>
      </c>
      <c r="I75" s="697"/>
      <c r="J75" s="698">
        <f t="shared" si="4"/>
        <v>0</v>
      </c>
      <c r="K75" s="698"/>
      <c r="L75" s="698" t="str">
        <f t="shared" si="5"/>
        <v/>
      </c>
      <c r="M75" s="698"/>
      <c r="N75" s="699"/>
      <c r="O75" s="699"/>
      <c r="P75" s="111"/>
      <c r="Q75" s="112"/>
      <c r="R75" s="112"/>
      <c r="U75" s="79"/>
      <c r="V75" s="75"/>
    </row>
    <row r="76" spans="1:42" s="72" customFormat="1" ht="15" hidden="1" customHeight="1" x14ac:dyDescent="0.2">
      <c r="B76" s="108"/>
      <c r="C76" s="109"/>
      <c r="D76" s="110"/>
      <c r="E76" s="110"/>
      <c r="F76" s="697"/>
      <c r="G76" s="697"/>
      <c r="H76" s="697"/>
      <c r="I76" s="697"/>
      <c r="J76" s="698" t="str">
        <f t="shared" si="4"/>
        <v/>
      </c>
      <c r="K76" s="698"/>
      <c r="L76" s="698">
        <f t="shared" si="5"/>
        <v>0</v>
      </c>
      <c r="M76" s="698"/>
      <c r="N76" s="699"/>
      <c r="O76" s="699"/>
      <c r="P76" s="111"/>
      <c r="Q76" s="112"/>
      <c r="R76" s="112"/>
      <c r="U76" s="79"/>
      <c r="V76" s="75"/>
    </row>
    <row r="77" spans="1:42" s="72" customFormat="1" ht="15" hidden="1" customHeight="1" x14ac:dyDescent="0.2">
      <c r="B77" s="108"/>
      <c r="C77" s="109"/>
      <c r="D77" s="110"/>
      <c r="E77" s="110"/>
      <c r="F77" s="697"/>
      <c r="G77" s="697"/>
      <c r="H77" s="697"/>
      <c r="I77" s="697"/>
      <c r="J77" s="698" t="str">
        <f t="shared" si="4"/>
        <v/>
      </c>
      <c r="K77" s="698"/>
      <c r="L77" s="698">
        <f t="shared" si="5"/>
        <v>0</v>
      </c>
      <c r="M77" s="698"/>
      <c r="N77" s="699"/>
      <c r="O77" s="699"/>
      <c r="P77" s="111"/>
      <c r="Q77" s="112"/>
      <c r="R77" s="112"/>
      <c r="U77" s="79"/>
      <c r="V77" s="75"/>
    </row>
    <row r="78" spans="1:42" s="72" customFormat="1" ht="15" hidden="1" customHeight="1" x14ac:dyDescent="0.2">
      <c r="B78" s="108"/>
      <c r="C78" s="109"/>
      <c r="D78" s="110"/>
      <c r="E78" s="110"/>
      <c r="F78" s="697"/>
      <c r="G78" s="697"/>
      <c r="H78" s="697"/>
      <c r="I78" s="697"/>
      <c r="J78" s="698" t="str">
        <f t="shared" si="4"/>
        <v/>
      </c>
      <c r="K78" s="698"/>
      <c r="L78" s="698">
        <f t="shared" si="5"/>
        <v>0</v>
      </c>
      <c r="M78" s="698"/>
      <c r="N78" s="699"/>
      <c r="O78" s="699"/>
      <c r="P78" s="111"/>
      <c r="Q78" s="112"/>
      <c r="R78" s="112"/>
      <c r="U78" s="79"/>
      <c r="V78" s="75"/>
    </row>
    <row r="79" spans="1:42" s="72" customFormat="1" ht="15" hidden="1" customHeight="1" x14ac:dyDescent="0.2">
      <c r="B79" s="108"/>
      <c r="C79" s="109"/>
      <c r="D79" s="110"/>
      <c r="E79" s="110"/>
      <c r="F79" s="697"/>
      <c r="G79" s="697"/>
      <c r="H79" s="697"/>
      <c r="I79" s="697"/>
      <c r="J79" s="698" t="str">
        <f t="shared" si="4"/>
        <v/>
      </c>
      <c r="K79" s="698"/>
      <c r="L79" s="698">
        <f t="shared" si="5"/>
        <v>0</v>
      </c>
      <c r="M79" s="698"/>
      <c r="N79" s="699"/>
      <c r="O79" s="699"/>
      <c r="P79" s="111"/>
      <c r="Q79" s="112"/>
      <c r="R79" s="112"/>
      <c r="U79" s="79"/>
      <c r="V79" s="75"/>
    </row>
    <row r="80" spans="1:42" s="72" customFormat="1" ht="15" hidden="1" customHeight="1" x14ac:dyDescent="0.2">
      <c r="B80" s="108"/>
      <c r="C80" s="109"/>
      <c r="D80" s="110"/>
      <c r="E80" s="110"/>
      <c r="F80" s="697"/>
      <c r="G80" s="697"/>
      <c r="H80" s="697"/>
      <c r="I80" s="697"/>
      <c r="J80" s="698" t="str">
        <f t="shared" si="4"/>
        <v/>
      </c>
      <c r="K80" s="698"/>
      <c r="L80" s="698">
        <f t="shared" si="5"/>
        <v>0</v>
      </c>
      <c r="M80" s="698"/>
      <c r="N80" s="699"/>
      <c r="O80" s="699"/>
      <c r="P80" s="111"/>
      <c r="Q80" s="112"/>
      <c r="R80" s="112"/>
      <c r="U80" s="79"/>
      <c r="V80" s="75"/>
    </row>
    <row r="81" spans="2:22" s="72" customFormat="1" ht="15" hidden="1" customHeight="1" x14ac:dyDescent="0.2">
      <c r="B81" s="108"/>
      <c r="C81" s="109"/>
      <c r="D81" s="110"/>
      <c r="E81" s="110"/>
      <c r="F81" s="697"/>
      <c r="G81" s="697"/>
      <c r="H81" s="697"/>
      <c r="I81" s="697"/>
      <c r="J81" s="698" t="str">
        <f t="shared" si="4"/>
        <v/>
      </c>
      <c r="K81" s="698"/>
      <c r="L81" s="698">
        <f t="shared" si="5"/>
        <v>0</v>
      </c>
      <c r="M81" s="698"/>
      <c r="N81" s="699"/>
      <c r="O81" s="699"/>
      <c r="P81" s="111"/>
      <c r="Q81" s="112"/>
      <c r="R81" s="112"/>
      <c r="U81" s="79"/>
      <c r="V81" s="75"/>
    </row>
    <row r="82" spans="2:22" s="72" customFormat="1" ht="15" hidden="1" customHeight="1" x14ac:dyDescent="0.2">
      <c r="B82" s="108"/>
      <c r="C82" s="109"/>
      <c r="D82" s="110"/>
      <c r="E82" s="110"/>
      <c r="F82" s="697"/>
      <c r="G82" s="697"/>
      <c r="H82" s="697"/>
      <c r="I82" s="697"/>
      <c r="J82" s="698" t="str">
        <f t="shared" si="4"/>
        <v/>
      </c>
      <c r="K82" s="698"/>
      <c r="L82" s="698">
        <f t="shared" si="5"/>
        <v>0</v>
      </c>
      <c r="M82" s="698"/>
      <c r="N82" s="699"/>
      <c r="O82" s="699"/>
      <c r="P82" s="111"/>
      <c r="Q82" s="112"/>
      <c r="R82" s="112"/>
      <c r="U82" s="79"/>
      <c r="V82" s="75"/>
    </row>
    <row r="83" spans="2:22" s="72" customFormat="1" ht="15" hidden="1" customHeight="1" x14ac:dyDescent="0.2">
      <c r="B83" s="108"/>
      <c r="C83" s="109"/>
      <c r="D83" s="110"/>
      <c r="E83" s="110"/>
      <c r="F83" s="697"/>
      <c r="G83" s="697"/>
      <c r="H83" s="697"/>
      <c r="I83" s="697"/>
      <c r="J83" s="698" t="str">
        <f t="shared" si="4"/>
        <v/>
      </c>
      <c r="K83" s="698"/>
      <c r="L83" s="698">
        <f t="shared" si="5"/>
        <v>0</v>
      </c>
      <c r="M83" s="698"/>
      <c r="N83" s="699"/>
      <c r="O83" s="699"/>
      <c r="P83" s="111"/>
      <c r="Q83" s="112"/>
      <c r="R83" s="112"/>
      <c r="U83" s="79"/>
      <c r="V83" s="75"/>
    </row>
    <row r="84" spans="2:22" s="72" customFormat="1" ht="15" hidden="1" customHeight="1" x14ac:dyDescent="0.2">
      <c r="B84" s="108"/>
      <c r="C84" s="109"/>
      <c r="D84" s="110"/>
      <c r="E84" s="110"/>
      <c r="F84" s="697"/>
      <c r="G84" s="697"/>
      <c r="H84" s="697"/>
      <c r="I84" s="697"/>
      <c r="J84" s="698" t="str">
        <f t="shared" si="4"/>
        <v/>
      </c>
      <c r="K84" s="698"/>
      <c r="L84" s="698">
        <f t="shared" si="5"/>
        <v>0</v>
      </c>
      <c r="M84" s="698"/>
      <c r="N84" s="699"/>
      <c r="O84" s="699"/>
      <c r="P84" s="111"/>
      <c r="Q84" s="112"/>
      <c r="R84" s="112"/>
      <c r="U84" s="79"/>
      <c r="V84" s="75"/>
    </row>
    <row r="85" spans="2:22" s="92" customFormat="1" ht="15" customHeight="1" x14ac:dyDescent="0.2">
      <c r="B85" s="114"/>
      <c r="C85" s="115"/>
      <c r="D85" s="116"/>
      <c r="E85" s="116"/>
      <c r="F85" s="694"/>
      <c r="G85" s="694"/>
      <c r="H85" s="695" t="s">
        <v>169</v>
      </c>
      <c r="I85" s="695"/>
      <c r="J85" s="696">
        <f>SUM(J73:K84)</f>
        <v>0</v>
      </c>
      <c r="K85" s="696"/>
      <c r="L85" s="696">
        <f>SUM(L73:M84)</f>
        <v>0</v>
      </c>
      <c r="M85" s="696"/>
      <c r="N85" s="116"/>
      <c r="O85" s="117"/>
      <c r="P85" s="116"/>
      <c r="Q85" s="118"/>
      <c r="R85" s="118"/>
      <c r="U85" s="79"/>
      <c r="V85" s="102"/>
    </row>
    <row r="86" spans="2:22" s="72" customFormat="1" ht="15" customHeight="1" x14ac:dyDescent="0.2">
      <c r="B86" s="76"/>
      <c r="C86" s="77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78"/>
      <c r="U86" s="79"/>
      <c r="V86" s="75"/>
    </row>
    <row r="87" spans="2:22" s="72" customFormat="1" ht="15" customHeight="1" x14ac:dyDescent="0.2">
      <c r="B87" s="76"/>
      <c r="C87" s="77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78"/>
      <c r="U87" s="79"/>
      <c r="V87" s="75"/>
    </row>
    <row r="88" spans="2:22" s="72" customFormat="1" ht="15" customHeight="1" x14ac:dyDescent="0.2">
      <c r="B88" s="76"/>
      <c r="C88" s="77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78"/>
      <c r="U88" s="79"/>
      <c r="V88" s="75"/>
    </row>
    <row r="89" spans="2:22" s="72" customFormat="1" ht="15" customHeight="1" x14ac:dyDescent="0.2">
      <c r="B89" s="76"/>
      <c r="C89" s="80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81"/>
      <c r="U89" s="79"/>
      <c r="V89" s="75"/>
    </row>
    <row r="90" spans="2:22" s="72" customFormat="1" ht="15" customHeight="1" x14ac:dyDescent="0.2">
      <c r="B90" s="656" t="str">
        <f>IF($U$21&lt;25, IF($P$17&lt;50, "Dujotiekių ir jų įrenginių bei kito ilgalaikio turto remonto darbų programa.", "Investicijų į dujų sistemų rekonstravimo ir modernizavimo programa."), "Investicijų į dujų sistemų rekonstravimo ir modernizavimo programa.")</f>
        <v>Dujotiekių ir jų įrenginių bei kito ilgalaikio turto remonto darbų programa.</v>
      </c>
      <c r="C90" s="656"/>
      <c r="D90" s="656"/>
      <c r="E90" s="656"/>
      <c r="F90" s="656"/>
      <c r="G90" s="82"/>
      <c r="H90" s="82"/>
      <c r="I90" s="82"/>
      <c r="J90" s="82"/>
      <c r="K90" s="82"/>
      <c r="L90" s="82"/>
      <c r="M90" s="82"/>
      <c r="N90" s="82"/>
      <c r="O90" s="82"/>
      <c r="P90" s="82"/>
      <c r="U90" s="74"/>
      <c r="V90" s="75"/>
    </row>
    <row r="91" spans="2:22" s="72" customFormat="1" ht="15" customHeight="1" x14ac:dyDescent="0.2">
      <c r="B91" s="83"/>
      <c r="C91" s="84"/>
      <c r="D91" s="85"/>
      <c r="E91" s="85"/>
      <c r="U91" s="74"/>
      <c r="V91" s="75"/>
    </row>
    <row r="92" spans="2:22" s="72" customFormat="1" ht="15" customHeight="1" x14ac:dyDescent="0.2">
      <c r="B92" s="657" t="s">
        <v>194</v>
      </c>
      <c r="C92" s="657"/>
      <c r="D92" s="86"/>
      <c r="E92" s="86"/>
      <c r="U92" s="74"/>
      <c r="V92" s="75"/>
    </row>
    <row r="93" spans="2:22" s="72" customFormat="1" ht="15" customHeight="1" x14ac:dyDescent="0.2">
      <c r="B93" s="658" t="s">
        <v>161</v>
      </c>
      <c r="C93" s="658"/>
      <c r="D93" s="86"/>
      <c r="E93" s="86"/>
      <c r="U93" s="74"/>
      <c r="V93" s="75"/>
    </row>
    <row r="94" spans="2:22" s="72" customFormat="1" ht="15" customHeight="1" x14ac:dyDescent="0.2">
      <c r="B94" s="658" t="s">
        <v>162</v>
      </c>
      <c r="C94" s="658"/>
      <c r="D94" s="86"/>
      <c r="E94" s="86"/>
      <c r="U94" s="74"/>
      <c r="V94" s="75"/>
    </row>
    <row r="95" spans="2:22" s="72" customFormat="1" ht="15" customHeight="1" x14ac:dyDescent="0.2">
      <c r="B95" s="658" t="s">
        <v>163</v>
      </c>
      <c r="C95" s="658"/>
      <c r="D95" s="86"/>
      <c r="E95" s="86"/>
      <c r="U95" s="74"/>
      <c r="V95" s="75"/>
    </row>
    <row r="96" spans="2:22" s="72" customFormat="1" ht="15" customHeight="1" x14ac:dyDescent="0.2">
      <c r="B96" s="657" t="s">
        <v>164</v>
      </c>
      <c r="C96" s="657"/>
      <c r="D96" s="86"/>
      <c r="E96" s="86"/>
      <c r="Q96" s="10"/>
      <c r="R96" s="10"/>
      <c r="S96" s="10"/>
      <c r="T96" s="10"/>
      <c r="U96" s="10"/>
      <c r="V96" s="75"/>
    </row>
    <row r="97" spans="1:42" s="72" customFormat="1" ht="13.5" customHeight="1" x14ac:dyDescent="0.2">
      <c r="B97" s="11"/>
      <c r="C97" s="3"/>
      <c r="D97" s="86"/>
      <c r="E97" s="86"/>
      <c r="U97" s="74"/>
      <c r="V97" s="75"/>
    </row>
    <row r="98" spans="1:42" s="72" customFormat="1" ht="12.75" customHeight="1" x14ac:dyDescent="0.2">
      <c r="B98" s="657" t="s">
        <v>165</v>
      </c>
      <c r="C98" s="657"/>
      <c r="D98" s="86"/>
      <c r="E98" s="86"/>
      <c r="U98" s="74"/>
      <c r="V98" s="75"/>
    </row>
    <row r="99" spans="1:42" x14ac:dyDescent="0.2">
      <c r="B99" s="658" t="s">
        <v>166</v>
      </c>
      <c r="C99" s="658"/>
      <c r="D99" s="86"/>
      <c r="E99" s="86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U99" s="74"/>
    </row>
    <row r="100" spans="1:42" x14ac:dyDescent="0.2">
      <c r="B100" s="658" t="s">
        <v>163</v>
      </c>
      <c r="C100" s="658"/>
      <c r="D100" s="86"/>
      <c r="E100" s="86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U100" s="74"/>
    </row>
    <row r="101" spans="1:42" s="88" customFormat="1" x14ac:dyDescent="0.2">
      <c r="A101" s="87"/>
      <c r="B101" s="657" t="s">
        <v>164</v>
      </c>
      <c r="C101" s="657"/>
      <c r="D101" s="86"/>
      <c r="E101" s="86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87"/>
      <c r="R101" s="87"/>
      <c r="S101" s="72"/>
      <c r="T101" s="72"/>
      <c r="U101" s="74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</row>
    <row r="102" spans="1:42" s="88" customFormat="1" x14ac:dyDescent="0.2">
      <c r="A102" s="87"/>
      <c r="B102" s="11"/>
      <c r="C102" s="89"/>
      <c r="D102" s="86"/>
      <c r="E102" s="86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87"/>
      <c r="R102" s="87"/>
      <c r="S102" s="72"/>
      <c r="T102" s="72"/>
      <c r="U102" s="74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</row>
    <row r="103" spans="1:42" s="88" customFormat="1" x14ac:dyDescent="0.2">
      <c r="A103" s="87"/>
      <c r="B103" s="657" t="s">
        <v>195</v>
      </c>
      <c r="C103" s="657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87"/>
      <c r="R103" s="87"/>
      <c r="S103" s="72"/>
      <c r="T103" s="72"/>
      <c r="U103" s="74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</row>
    <row r="104" spans="1:42" s="88" customFormat="1" x14ac:dyDescent="0.2">
      <c r="A104" s="87"/>
      <c r="B104" s="658" t="s">
        <v>163</v>
      </c>
      <c r="C104" s="658"/>
      <c r="D104" s="90"/>
      <c r="E104" s="85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87"/>
      <c r="R104" s="87"/>
      <c r="S104" s="72"/>
      <c r="T104" s="72"/>
      <c r="U104" s="74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</row>
    <row r="105" spans="1:42" x14ac:dyDescent="0.2">
      <c r="B105" s="657" t="s">
        <v>196</v>
      </c>
      <c r="C105" s="657"/>
      <c r="D105" s="91"/>
      <c r="E105" s="85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</row>
  </sheetData>
  <sheetProtection selectLockedCells="1" autoFilter="0"/>
  <autoFilter ref="C22:C84">
    <filterColumn colId="0">
      <customFilters and="1">
        <customFilter operator="notEqual" val=" "/>
      </customFilters>
    </filterColumn>
  </autoFilter>
  <dataConsolidate/>
  <mergeCells count="409">
    <mergeCell ref="B2:C2"/>
    <mergeCell ref="S2:V2"/>
    <mergeCell ref="B3:C3"/>
    <mergeCell ref="S3:V3"/>
    <mergeCell ref="B4:C4"/>
    <mergeCell ref="S4:V4"/>
    <mergeCell ref="B5:C5"/>
    <mergeCell ref="S5:V5"/>
    <mergeCell ref="S6:U6"/>
    <mergeCell ref="B7:C7"/>
    <mergeCell ref="B8:C8"/>
    <mergeCell ref="B9:T9"/>
    <mergeCell ref="B10:T10"/>
    <mergeCell ref="B11:T11"/>
    <mergeCell ref="B12:T12"/>
    <mergeCell ref="B13:U13"/>
    <mergeCell ref="J14:L14"/>
    <mergeCell ref="M14:O14"/>
    <mergeCell ref="B15:C16"/>
    <mergeCell ref="D15:E16"/>
    <mergeCell ref="F15:L15"/>
    <mergeCell ref="M15:Q15"/>
    <mergeCell ref="R15:U15"/>
    <mergeCell ref="I16:J16"/>
    <mergeCell ref="K16:L16"/>
    <mergeCell ref="P16:Q16"/>
    <mergeCell ref="B17:C17"/>
    <mergeCell ref="D17:E17"/>
    <mergeCell ref="I17:J17"/>
    <mergeCell ref="K17:L17"/>
    <mergeCell ref="P17:Q17"/>
    <mergeCell ref="B18:I18"/>
    <mergeCell ref="J18:L18"/>
    <mergeCell ref="O18:P18"/>
    <mergeCell ref="B19:I19"/>
    <mergeCell ref="J19:L19"/>
    <mergeCell ref="R19:T19"/>
    <mergeCell ref="B20:R20"/>
    <mergeCell ref="F21:G21"/>
    <mergeCell ref="H21:I21"/>
    <mergeCell ref="J21:L21"/>
    <mergeCell ref="M21:N21"/>
    <mergeCell ref="O21:P21"/>
    <mergeCell ref="Q21:R21"/>
    <mergeCell ref="F22:G22"/>
    <mergeCell ref="H22:I22"/>
    <mergeCell ref="J22:L22"/>
    <mergeCell ref="M22:N22"/>
    <mergeCell ref="O22:P22"/>
    <mergeCell ref="Q22:R22"/>
    <mergeCell ref="F23:G23"/>
    <mergeCell ref="H23:I23"/>
    <mergeCell ref="J23:L23"/>
    <mergeCell ref="M23:N23"/>
    <mergeCell ref="O23:P23"/>
    <mergeCell ref="Q23:R23"/>
    <mergeCell ref="F24:G24"/>
    <mergeCell ref="H24:I24"/>
    <mergeCell ref="J24:L24"/>
    <mergeCell ref="M24:N24"/>
    <mergeCell ref="O24:P24"/>
    <mergeCell ref="Q24:R24"/>
    <mergeCell ref="F25:G25"/>
    <mergeCell ref="H25:I25"/>
    <mergeCell ref="J25:L25"/>
    <mergeCell ref="M25:N25"/>
    <mergeCell ref="O25:P25"/>
    <mergeCell ref="Q25:R25"/>
    <mergeCell ref="F26:G26"/>
    <mergeCell ref="H26:I26"/>
    <mergeCell ref="J26:L26"/>
    <mergeCell ref="M26:N26"/>
    <mergeCell ref="O26:P26"/>
    <mergeCell ref="Q26:R26"/>
    <mergeCell ref="F27:G27"/>
    <mergeCell ref="H27:I27"/>
    <mergeCell ref="J27:L27"/>
    <mergeCell ref="M27:N27"/>
    <mergeCell ref="O27:P27"/>
    <mergeCell ref="Q27:R27"/>
    <mergeCell ref="F28:G28"/>
    <mergeCell ref="H28:I28"/>
    <mergeCell ref="J28:L28"/>
    <mergeCell ref="M28:N28"/>
    <mergeCell ref="O28:P28"/>
    <mergeCell ref="Q28:R28"/>
    <mergeCell ref="F29:G29"/>
    <mergeCell ref="H29:I29"/>
    <mergeCell ref="J29:L29"/>
    <mergeCell ref="M29:N29"/>
    <mergeCell ref="O29:P29"/>
    <mergeCell ref="Q29:R29"/>
    <mergeCell ref="F30:G30"/>
    <mergeCell ref="H30:I30"/>
    <mergeCell ref="J30:L30"/>
    <mergeCell ref="M30:N30"/>
    <mergeCell ref="O30:P30"/>
    <mergeCell ref="Q30:R30"/>
    <mergeCell ref="F31:G31"/>
    <mergeCell ref="H31:I31"/>
    <mergeCell ref="J31:L31"/>
    <mergeCell ref="M31:N31"/>
    <mergeCell ref="O31:P31"/>
    <mergeCell ref="Q31:R31"/>
    <mergeCell ref="F32:G32"/>
    <mergeCell ref="H32:I32"/>
    <mergeCell ref="J32:L32"/>
    <mergeCell ref="M32:N32"/>
    <mergeCell ref="O32:P32"/>
    <mergeCell ref="Q32:R32"/>
    <mergeCell ref="F33:G33"/>
    <mergeCell ref="H33:I33"/>
    <mergeCell ref="J33:L33"/>
    <mergeCell ref="M33:N33"/>
    <mergeCell ref="O33:P33"/>
    <mergeCell ref="Q33:R33"/>
    <mergeCell ref="F34:G34"/>
    <mergeCell ref="H34:I34"/>
    <mergeCell ref="J34:L34"/>
    <mergeCell ref="M34:N34"/>
    <mergeCell ref="O34:P34"/>
    <mergeCell ref="Q34:R34"/>
    <mergeCell ref="F35:G35"/>
    <mergeCell ref="H35:I35"/>
    <mergeCell ref="J35:L35"/>
    <mergeCell ref="M35:N35"/>
    <mergeCell ref="O35:P35"/>
    <mergeCell ref="Q35:R35"/>
    <mergeCell ref="F36:G36"/>
    <mergeCell ref="H36:I36"/>
    <mergeCell ref="J36:L36"/>
    <mergeCell ref="M36:N36"/>
    <mergeCell ref="O36:P36"/>
    <mergeCell ref="Q36:R36"/>
    <mergeCell ref="F37:G37"/>
    <mergeCell ref="H37:I37"/>
    <mergeCell ref="J37:L37"/>
    <mergeCell ref="M37:N37"/>
    <mergeCell ref="O37:P37"/>
    <mergeCell ref="Q37:R37"/>
    <mergeCell ref="F38:G38"/>
    <mergeCell ref="H38:I38"/>
    <mergeCell ref="J38:L38"/>
    <mergeCell ref="M38:N38"/>
    <mergeCell ref="O38:P38"/>
    <mergeCell ref="Q38:R38"/>
    <mergeCell ref="F39:G39"/>
    <mergeCell ref="H39:I39"/>
    <mergeCell ref="J39:L39"/>
    <mergeCell ref="M39:N39"/>
    <mergeCell ref="O39:P39"/>
    <mergeCell ref="Q39:R39"/>
    <mergeCell ref="F40:G40"/>
    <mergeCell ref="H40:I40"/>
    <mergeCell ref="J40:L40"/>
    <mergeCell ref="M40:N40"/>
    <mergeCell ref="O40:P40"/>
    <mergeCell ref="Q40:R40"/>
    <mergeCell ref="F41:G41"/>
    <mergeCell ref="H41:I41"/>
    <mergeCell ref="J41:L41"/>
    <mergeCell ref="M41:N41"/>
    <mergeCell ref="O41:P41"/>
    <mergeCell ref="Q41:R41"/>
    <mergeCell ref="F42:G42"/>
    <mergeCell ref="H42:I42"/>
    <mergeCell ref="J42:L42"/>
    <mergeCell ref="M42:N42"/>
    <mergeCell ref="O42:P42"/>
    <mergeCell ref="Q42:R42"/>
    <mergeCell ref="F43:G43"/>
    <mergeCell ref="H43:I43"/>
    <mergeCell ref="J43:L43"/>
    <mergeCell ref="M43:N43"/>
    <mergeCell ref="O43:P43"/>
    <mergeCell ref="Q43:R43"/>
    <mergeCell ref="F44:G44"/>
    <mergeCell ref="H44:I44"/>
    <mergeCell ref="J44:L44"/>
    <mergeCell ref="M44:N44"/>
    <mergeCell ref="O44:P44"/>
    <mergeCell ref="Q44:R44"/>
    <mergeCell ref="F45:G45"/>
    <mergeCell ref="H45:I45"/>
    <mergeCell ref="J45:L45"/>
    <mergeCell ref="M45:N45"/>
    <mergeCell ref="O45:P45"/>
    <mergeCell ref="Q45:R45"/>
    <mergeCell ref="F46:G46"/>
    <mergeCell ref="H46:I46"/>
    <mergeCell ref="J46:L46"/>
    <mergeCell ref="M46:N46"/>
    <mergeCell ref="O46:P46"/>
    <mergeCell ref="Q46:R46"/>
    <mergeCell ref="F47:G47"/>
    <mergeCell ref="H47:I47"/>
    <mergeCell ref="J47:L47"/>
    <mergeCell ref="M47:N47"/>
    <mergeCell ref="O47:P47"/>
    <mergeCell ref="Q47:R47"/>
    <mergeCell ref="F48:G48"/>
    <mergeCell ref="H48:I48"/>
    <mergeCell ref="J48:L48"/>
    <mergeCell ref="M48:N48"/>
    <mergeCell ref="O48:P48"/>
    <mergeCell ref="Q48:R48"/>
    <mergeCell ref="F49:G49"/>
    <mergeCell ref="H49:I49"/>
    <mergeCell ref="J49:L49"/>
    <mergeCell ref="M49:N49"/>
    <mergeCell ref="O49:P49"/>
    <mergeCell ref="Q49:R49"/>
    <mergeCell ref="F50:G50"/>
    <mergeCell ref="H50:I50"/>
    <mergeCell ref="J50:L50"/>
    <mergeCell ref="M50:N50"/>
    <mergeCell ref="O50:P50"/>
    <mergeCell ref="Q50:R50"/>
    <mergeCell ref="F51:G51"/>
    <mergeCell ref="H51:I51"/>
    <mergeCell ref="J51:L51"/>
    <mergeCell ref="M51:N51"/>
    <mergeCell ref="O51:P51"/>
    <mergeCell ref="Q51:R51"/>
    <mergeCell ref="F52:G52"/>
    <mergeCell ref="H52:I52"/>
    <mergeCell ref="J52:L52"/>
    <mergeCell ref="M52:N52"/>
    <mergeCell ref="O52:P52"/>
    <mergeCell ref="Q52:R52"/>
    <mergeCell ref="F53:G53"/>
    <mergeCell ref="H53:I53"/>
    <mergeCell ref="J53:L53"/>
    <mergeCell ref="M53:N53"/>
    <mergeCell ref="O53:P53"/>
    <mergeCell ref="Q53:R53"/>
    <mergeCell ref="F54:G54"/>
    <mergeCell ref="H54:I54"/>
    <mergeCell ref="J54:L54"/>
    <mergeCell ref="M54:N54"/>
    <mergeCell ref="O54:P54"/>
    <mergeCell ref="Q54:R54"/>
    <mergeCell ref="F55:G55"/>
    <mergeCell ref="H55:I55"/>
    <mergeCell ref="J55:L55"/>
    <mergeCell ref="M55:N55"/>
    <mergeCell ref="O55:P55"/>
    <mergeCell ref="Q55:R55"/>
    <mergeCell ref="F56:G56"/>
    <mergeCell ref="H56:I56"/>
    <mergeCell ref="J56:L56"/>
    <mergeCell ref="M56:N56"/>
    <mergeCell ref="O56:P56"/>
    <mergeCell ref="Q56:R56"/>
    <mergeCell ref="F57:G57"/>
    <mergeCell ref="H57:I57"/>
    <mergeCell ref="J57:L57"/>
    <mergeCell ref="M57:N57"/>
    <mergeCell ref="O57:P57"/>
    <mergeCell ref="Q57:R57"/>
    <mergeCell ref="F58:G58"/>
    <mergeCell ref="H58:I58"/>
    <mergeCell ref="J58:L58"/>
    <mergeCell ref="M58:N58"/>
    <mergeCell ref="O58:P58"/>
    <mergeCell ref="Q58:R58"/>
    <mergeCell ref="F59:G59"/>
    <mergeCell ref="H59:I59"/>
    <mergeCell ref="J59:L59"/>
    <mergeCell ref="M59:N59"/>
    <mergeCell ref="O59:P59"/>
    <mergeCell ref="Q59:R59"/>
    <mergeCell ref="F60:G60"/>
    <mergeCell ref="H60:I60"/>
    <mergeCell ref="J60:L60"/>
    <mergeCell ref="M60:N60"/>
    <mergeCell ref="O60:P60"/>
    <mergeCell ref="Q60:R60"/>
    <mergeCell ref="F61:G61"/>
    <mergeCell ref="H61:I61"/>
    <mergeCell ref="J61:L61"/>
    <mergeCell ref="M61:N61"/>
    <mergeCell ref="O61:P61"/>
    <mergeCell ref="Q61:R61"/>
    <mergeCell ref="F62:G62"/>
    <mergeCell ref="H62:I62"/>
    <mergeCell ref="J62:L62"/>
    <mergeCell ref="M62:N62"/>
    <mergeCell ref="O62:P62"/>
    <mergeCell ref="Q62:R62"/>
    <mergeCell ref="F63:G63"/>
    <mergeCell ref="H63:I63"/>
    <mergeCell ref="J63:L63"/>
    <mergeCell ref="M63:N63"/>
    <mergeCell ref="O63:P63"/>
    <mergeCell ref="Q63:R63"/>
    <mergeCell ref="F64:G64"/>
    <mergeCell ref="H64:I64"/>
    <mergeCell ref="J64:L64"/>
    <mergeCell ref="M64:N64"/>
    <mergeCell ref="O64:P64"/>
    <mergeCell ref="Q64:R64"/>
    <mergeCell ref="F65:G65"/>
    <mergeCell ref="H65:I65"/>
    <mergeCell ref="J65:L65"/>
    <mergeCell ref="M65:N65"/>
    <mergeCell ref="O65:P65"/>
    <mergeCell ref="Q65:R65"/>
    <mergeCell ref="F66:G66"/>
    <mergeCell ref="H66:I66"/>
    <mergeCell ref="J66:L66"/>
    <mergeCell ref="M66:N66"/>
    <mergeCell ref="O66:P66"/>
    <mergeCell ref="Q66:R66"/>
    <mergeCell ref="F67:G67"/>
    <mergeCell ref="H67:I67"/>
    <mergeCell ref="J67:L67"/>
    <mergeCell ref="M67:N67"/>
    <mergeCell ref="O67:P67"/>
    <mergeCell ref="Q67:R67"/>
    <mergeCell ref="F68:G68"/>
    <mergeCell ref="H68:I68"/>
    <mergeCell ref="J68:L68"/>
    <mergeCell ref="M68:N68"/>
    <mergeCell ref="O68:P68"/>
    <mergeCell ref="Q68:R68"/>
    <mergeCell ref="D71:J71"/>
    <mergeCell ref="F72:G72"/>
    <mergeCell ref="H72:I72"/>
    <mergeCell ref="J72:K72"/>
    <mergeCell ref="L72:M72"/>
    <mergeCell ref="N72:O72"/>
    <mergeCell ref="F73:G73"/>
    <mergeCell ref="H73:I73"/>
    <mergeCell ref="J73:K73"/>
    <mergeCell ref="L73:M73"/>
    <mergeCell ref="N73:O73"/>
    <mergeCell ref="F74:G74"/>
    <mergeCell ref="H74:I74"/>
    <mergeCell ref="J74:K74"/>
    <mergeCell ref="L74:M74"/>
    <mergeCell ref="N74:O74"/>
    <mergeCell ref="F75:G75"/>
    <mergeCell ref="H75:I75"/>
    <mergeCell ref="J75:K75"/>
    <mergeCell ref="L75:M75"/>
    <mergeCell ref="N75:O75"/>
    <mergeCell ref="F76:G76"/>
    <mergeCell ref="H76:I76"/>
    <mergeCell ref="J76:K76"/>
    <mergeCell ref="L76:M76"/>
    <mergeCell ref="N76:O76"/>
    <mergeCell ref="F77:G77"/>
    <mergeCell ref="H77:I77"/>
    <mergeCell ref="J77:K77"/>
    <mergeCell ref="L77:M77"/>
    <mergeCell ref="N77:O77"/>
    <mergeCell ref="F78:G78"/>
    <mergeCell ref="H78:I78"/>
    <mergeCell ref="J78:K78"/>
    <mergeCell ref="L78:M78"/>
    <mergeCell ref="N78:O78"/>
    <mergeCell ref="F79:G79"/>
    <mergeCell ref="H79:I79"/>
    <mergeCell ref="J79:K79"/>
    <mergeCell ref="L79:M79"/>
    <mergeCell ref="N79:O79"/>
    <mergeCell ref="F80:G80"/>
    <mergeCell ref="H80:I80"/>
    <mergeCell ref="J80:K80"/>
    <mergeCell ref="L80:M80"/>
    <mergeCell ref="N80:O80"/>
    <mergeCell ref="N83:O83"/>
    <mergeCell ref="F84:G84"/>
    <mergeCell ref="H84:I84"/>
    <mergeCell ref="J84:K84"/>
    <mergeCell ref="L84:M84"/>
    <mergeCell ref="N84:O84"/>
    <mergeCell ref="F81:G81"/>
    <mergeCell ref="H81:I81"/>
    <mergeCell ref="J81:K81"/>
    <mergeCell ref="L81:M81"/>
    <mergeCell ref="N81:O81"/>
    <mergeCell ref="F82:G82"/>
    <mergeCell ref="H82:I82"/>
    <mergeCell ref="J82:K82"/>
    <mergeCell ref="L82:M82"/>
    <mergeCell ref="N82:O82"/>
    <mergeCell ref="F85:G85"/>
    <mergeCell ref="H85:I85"/>
    <mergeCell ref="J85:K85"/>
    <mergeCell ref="L85:M85"/>
    <mergeCell ref="B90:F90"/>
    <mergeCell ref="B92:C92"/>
    <mergeCell ref="B100:C100"/>
    <mergeCell ref="B101:C101"/>
    <mergeCell ref="F83:G83"/>
    <mergeCell ref="H83:I83"/>
    <mergeCell ref="J83:K83"/>
    <mergeCell ref="L83:M83"/>
    <mergeCell ref="B103:C103"/>
    <mergeCell ref="B104:C104"/>
    <mergeCell ref="B105:C105"/>
    <mergeCell ref="B93:C93"/>
    <mergeCell ref="B94:C94"/>
    <mergeCell ref="B95:C95"/>
    <mergeCell ref="B96:C96"/>
    <mergeCell ref="B98:C98"/>
    <mergeCell ref="B99:C99"/>
  </mergeCells>
  <dataValidations count="5">
    <dataValidation allowBlank="1" showInputMessage="1" showErrorMessage="1" errorTitle="Dėmesio!" error="Paskaičiuoja sumą pagal įvestą kiekį ir kainą." sqref="H68:I68"/>
    <dataValidation type="whole" allowBlank="1" showInputMessage="1" showErrorMessage="1" sqref="D23:D67">
      <formula1>0</formula1>
      <formula2>365</formula2>
    </dataValidation>
    <dataValidation type="whole" allowBlank="1" showInputMessage="1" showErrorMessage="1" sqref="J18:L18 J23:P67 X12 F23:G67 M19">
      <formula1>-1</formula1>
      <formula2>-1</formula2>
    </dataValidation>
    <dataValidation type="whole" allowBlank="1" showInputMessage="1" showErrorMessage="1" promptTitle="Padaliniai:" prompt="1 - Vilnius_x000a_2 - Kaunas_x000a_3 - Klaipėda_x000a_4 - Šiauliai_x000a_5 - Panevėžys_x000a_6 - Centras_x000a_7 - Dujų saugos nuo korozijos departamentas_x000a_8 - Centrinė kalibravimo ir bandymų laboratorija" sqref="P19">
      <formula1>0</formula1>
      <formula2>8</formula2>
    </dataValidation>
    <dataValidation type="whole" allowBlank="1" showInputMessage="1" showErrorMessage="1" promptTitle="Įvesti:" prompt="Investicinio projekto vykdymo pradžios kalendorinių metų paskutinysis skaitmuo" sqref="Q19">
      <formula1>0</formula1>
      <formula2>9</formula2>
    </dataValidation>
  </dataValidations>
  <printOptions horizontalCentered="1"/>
  <pageMargins left="0.39370078740157483" right="0.23622047244094491" top="0.55118110236220474" bottom="0.19685039370078741" header="0.31496062992125984" footer="0.31496062992125984"/>
  <pageSetup paperSize="9" scale="58" fitToHeight="0" orientation="landscape" useFirstPageNumber="1" r:id="rId1"/>
  <headerFooter alignWithMargins="0">
    <oddHeader>&amp;R&amp;"Calibri"&amp;11&amp;K000000VIDAUS NAUDOJIMO&amp;1#_x000D_&amp;"Calibri"&amp;11&amp;K000000&amp;G</oddHeader>
    <oddFooter>&amp;C&amp;K92D050Bendradarbiavimas • Atsakomybė • Rezultatas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dvAspect="DVASPECT_ICON" shapeId="8193" r:id="rId5">
          <objectPr defaultSize="0" print="0" autoPict="0" r:id="rId6">
            <anchor>
              <from>
                <xdr:col>4</xdr:col>
                <xdr:colOff>381000</xdr:colOff>
                <xdr:row>483</xdr:row>
                <xdr:rowOff>57150</xdr:rowOff>
              </from>
              <to>
                <xdr:col>6</xdr:col>
                <xdr:colOff>381000</xdr:colOff>
                <xdr:row>490</xdr:row>
                <xdr:rowOff>19050</xdr:rowOff>
              </to>
            </anchor>
          </objectPr>
        </oleObject>
      </mc:Choice>
      <mc:Fallback>
        <oleObject progId="Document" dvAspect="DVASPECT_ICON" shapeId="8193" r:id="rId5"/>
      </mc:Fallback>
    </mc:AlternateContent>
    <mc:AlternateContent xmlns:mc="http://schemas.openxmlformats.org/markup-compatibility/2006">
      <mc:Choice Requires="x14">
        <oleObject progId="Word.Document.12" dvAspect="DVASPECT_ICON" shapeId="8194" r:id="rId7">
          <objectPr defaultSize="0" print="0" autoPict="0" r:id="rId8">
            <anchor moveWithCells="1">
              <from>
                <xdr:col>18</xdr:col>
                <xdr:colOff>238125</xdr:colOff>
                <xdr:row>21</xdr:row>
                <xdr:rowOff>152400</xdr:rowOff>
              </from>
              <to>
                <xdr:col>20</xdr:col>
                <xdr:colOff>666750</xdr:colOff>
                <xdr:row>67</xdr:row>
                <xdr:rowOff>38100</xdr:rowOff>
              </to>
            </anchor>
          </objectPr>
        </oleObject>
      </mc:Choice>
      <mc:Fallback>
        <oleObject progId="Word.Document.12" dvAspect="DVASPECT_ICON" shapeId="8194" r:id="rId7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3f987a9daac1b611a72f7bff32c4a77f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4cb887dec5a5bf99dfcfbff4f43e49d9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_x0161__x0020_j_x0173__x0020_med_x017e_iag_x0173__x0020_vert_x0117__x0020_sudaro xmlns="D20757B7-7A30-4E32-9D51-D8FC9B0F9668" xsi:nil="true"/>
    <Aff_tipinesformossutartis xmlns="7d3ccfc8-0174-48be-b2c7-759d9617ea65">true</Aff_tipinesformossutartis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4F48B11-A5D0-4C3C-9933-3779EC4B8D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EB5C5F-061B-4089-806A-A2636EB0204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9772B4-641D-4496-97E2-88EC5E7BC2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B7A6867-44A6-4E9C-9BF1-9CEDB03AF0DF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a5930e29-24ab-4925-a910-c1bbade73c3f"/>
    <ds:schemaRef ds:uri="http://schemas.microsoft.com/office/infopath/2007/PartnerControls"/>
    <ds:schemaRef ds:uri="d20757b7-7a30-4e32-9d51-d8fc9b0f9668"/>
    <ds:schemaRef ds:uri="http://purl.org/dc/terms/"/>
    <ds:schemaRef ds:uri="D20757B7-7A30-4E32-9D51-D8FC9B0F9668"/>
    <ds:schemaRef ds:uri="7d3ccfc8-0174-48be-b2c7-759d9617ea65"/>
    <ds:schemaRef ds:uri="http://www.w3.org/XML/1998/namespace"/>
    <ds:schemaRef ds:uri="http://purl.org/dc/elements/1.1/"/>
  </ds:schemaRefs>
</ds:datastoreItem>
</file>

<file path=customXml/itemProps5.xml><?xml version="1.0" encoding="utf-8"?>
<ds:datastoreItem xmlns:ds="http://schemas.openxmlformats.org/officeDocument/2006/customXml" ds:itemID="{54721F6B-AD87-4951-A37B-59DEA674689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3</vt:i4>
      </vt:variant>
    </vt:vector>
  </HeadingPairs>
  <TitlesOfParts>
    <vt:vector size="7" baseType="lpstr">
      <vt:lpstr>ikainiu lentele</vt:lpstr>
      <vt:lpstr>maksimalus ikainiai</vt:lpstr>
      <vt:lpstr>Vertybių nurašymo aktas</vt:lpstr>
      <vt:lpstr>Kuro,darbo užm. ir soc draud</vt:lpstr>
      <vt:lpstr>'Kuro,darbo užm. ir soc draud'!Išskleisti</vt:lpstr>
      <vt:lpstr>'maksimalus ikainiai'!Keturiolika.1</vt:lpstr>
      <vt:lpstr>Keturiolika.1</vt:lpstr>
    </vt:vector>
  </TitlesOfParts>
  <Company>sistela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Sutarties SD (I) - P3.xls</dc:title>
  <dc:creator>Živilė Žalimienė</dc:creator>
  <cp:lastModifiedBy>John</cp:lastModifiedBy>
  <cp:lastPrinted>2019-07-01T13:00:05Z</cp:lastPrinted>
  <dcterms:created xsi:type="dcterms:W3CDTF">2000-03-15T14:19:55Z</dcterms:created>
  <dcterms:modified xsi:type="dcterms:W3CDTF">2019-07-01T13:05:03Z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ocalFile">
    <vt:lpwstr/>
  </property>
  <property fmtid="{D5CDD505-2E9C-101B-9397-08002B2CF9AE}" pid="3" name="tmpFile">
    <vt:lpwstr>0</vt:lpwstr>
  </property>
  <property fmtid="{D5CDD505-2E9C-101B-9397-08002B2CF9AE}" pid="4" name="GUID_ID">
    <vt:lpwstr>ef9f0259-a5fd-4e22-932d-5ebcf4a13194</vt:lpwstr>
  </property>
  <property fmtid="{D5CDD505-2E9C-101B-9397-08002B2CF9AE}" pid="5" name="tmpVersion">
    <vt:lpwstr>0</vt:lpwstr>
  </property>
  <property fmtid="{D5CDD505-2E9C-101B-9397-08002B2CF9AE}" pid="6" name="ContentTypeId">
    <vt:lpwstr>0x0100153236859AE8400B91AB6DED16FD5C3E050058B480CDDACD9846AD8A0333BB827A4E</vt:lpwstr>
  </property>
  <property fmtid="{D5CDD505-2E9C-101B-9397-08002B2CF9AE}" pid="7" name="RegUpdate">
    <vt:lpwstr/>
  </property>
  <property fmtid="{D5CDD505-2E9C-101B-9397-08002B2CF9AE}" pid="8" name="scan_status">
    <vt:lpwstr/>
  </property>
  <property fmtid="{D5CDD505-2E9C-101B-9397-08002B2CF9AE}" pid="9" name="ListID">
    <vt:lpwstr/>
  </property>
  <property fmtid="{D5CDD505-2E9C-101B-9397-08002B2CF9AE}" pid="10" name="ParentID">
    <vt:lpwstr>0</vt:lpwstr>
  </property>
  <property fmtid="{D5CDD505-2E9C-101B-9397-08002B2CF9AE}" pid="11" name="sendToRecSrv">
    <vt:lpwstr>1</vt:lpwstr>
  </property>
  <property fmtid="{D5CDD505-2E9C-101B-9397-08002B2CF9AE}" pid="12" name="IsDeleted">
    <vt:lpwstr/>
  </property>
  <property fmtid="{D5CDD505-2E9C-101B-9397-08002B2CF9AE}" pid="13" name="_dlc_DocId">
    <vt:lpwstr>4Z6MPDUXFVQC-1546498242-7730</vt:lpwstr>
  </property>
  <property fmtid="{D5CDD505-2E9C-101B-9397-08002B2CF9AE}" pid="14" name="_dlc_DocIdItemGuid">
    <vt:lpwstr>7295b10a-8b50-464e-89c0-870eeb97113c</vt:lpwstr>
  </property>
  <property fmtid="{D5CDD505-2E9C-101B-9397-08002B2CF9AE}" pid="15" name="_dlc_DocIdUrl">
    <vt:lpwstr>http://vac.corp.rst.lt/pirkimai/uzsakovai/ESO/_layouts/15/DocIdRedir.aspx?ID=4Z6MPDUXFVQC-1546498242-7730, 4Z6MPDUXFVQC-1546498242-7730</vt:lpwstr>
  </property>
  <property fmtid="{D5CDD505-2E9C-101B-9397-08002B2CF9AE}" pid="16" name="MSIP_Label_c72f41c3-e13f-459e-b97d-f5bcb1a697c0_Enabled">
    <vt:lpwstr>True</vt:lpwstr>
  </property>
  <property fmtid="{D5CDD505-2E9C-101B-9397-08002B2CF9AE}" pid="17" name="MSIP_Label_c72f41c3-e13f-459e-b97d-f5bcb1a697c0_SiteId">
    <vt:lpwstr>ea88e983-d65a-47b3-adb4-3e1c6d2110d2</vt:lpwstr>
  </property>
  <property fmtid="{D5CDD505-2E9C-101B-9397-08002B2CF9AE}" pid="18" name="MSIP_Label_c72f41c3-e13f-459e-b97d-f5bcb1a697c0_Owner">
    <vt:lpwstr>Miroslav.Mileiko@eso.lt</vt:lpwstr>
  </property>
  <property fmtid="{D5CDD505-2E9C-101B-9397-08002B2CF9AE}" pid="19" name="MSIP_Label_c72f41c3-e13f-459e-b97d-f5bcb1a697c0_SetDate">
    <vt:lpwstr>2019-03-15T05:28:13.9640110Z</vt:lpwstr>
  </property>
  <property fmtid="{D5CDD505-2E9C-101B-9397-08002B2CF9AE}" pid="20" name="MSIP_Label_c72f41c3-e13f-459e-b97d-f5bcb1a697c0_Name">
    <vt:lpwstr>Vidaus naudojimo</vt:lpwstr>
  </property>
  <property fmtid="{D5CDD505-2E9C-101B-9397-08002B2CF9AE}" pid="21" name="MSIP_Label_c72f41c3-e13f-459e-b97d-f5bcb1a697c0_Application">
    <vt:lpwstr>Microsoft Azure Information Protection</vt:lpwstr>
  </property>
  <property fmtid="{D5CDD505-2E9C-101B-9397-08002B2CF9AE}" pid="22" name="MSIP_Label_c72f41c3-e13f-459e-b97d-f5bcb1a697c0_Extended_MSFT_Method">
    <vt:lpwstr>Automatic</vt:lpwstr>
  </property>
  <property fmtid="{D5CDD505-2E9C-101B-9397-08002B2CF9AE}" pid="23" name="MSIP_Label_39c4488a-2382-4e02-93af-ef5dabf4b71d_Enabled">
    <vt:lpwstr>True</vt:lpwstr>
  </property>
  <property fmtid="{D5CDD505-2E9C-101B-9397-08002B2CF9AE}" pid="24" name="MSIP_Label_39c4488a-2382-4e02-93af-ef5dabf4b71d_SiteId">
    <vt:lpwstr>ea88e983-d65a-47b3-adb4-3e1c6d2110d2</vt:lpwstr>
  </property>
  <property fmtid="{D5CDD505-2E9C-101B-9397-08002B2CF9AE}" pid="25" name="MSIP_Label_39c4488a-2382-4e02-93af-ef5dabf4b71d_Owner">
    <vt:lpwstr>Miroslav.Mileiko@eso.lt</vt:lpwstr>
  </property>
  <property fmtid="{D5CDD505-2E9C-101B-9397-08002B2CF9AE}" pid="26" name="MSIP_Label_39c4488a-2382-4e02-93af-ef5dabf4b71d_SetDate">
    <vt:lpwstr>2019-03-15T05:28:13.9640110Z</vt:lpwstr>
  </property>
  <property fmtid="{D5CDD505-2E9C-101B-9397-08002B2CF9AE}" pid="27" name="MSIP_Label_39c4488a-2382-4e02-93af-ef5dabf4b71d_Name">
    <vt:lpwstr>Vidaus naudojimo</vt:lpwstr>
  </property>
  <property fmtid="{D5CDD505-2E9C-101B-9397-08002B2CF9AE}" pid="28" name="MSIP_Label_39c4488a-2382-4e02-93af-ef5dabf4b71d_Application">
    <vt:lpwstr>Microsoft Azure Information Protection</vt:lpwstr>
  </property>
  <property fmtid="{D5CDD505-2E9C-101B-9397-08002B2CF9AE}" pid="29" name="MSIP_Label_39c4488a-2382-4e02-93af-ef5dabf4b71d_Parent">
    <vt:lpwstr>c72f41c3-e13f-459e-b97d-f5bcb1a697c0</vt:lpwstr>
  </property>
  <property fmtid="{D5CDD505-2E9C-101B-9397-08002B2CF9AE}" pid="30" name="MSIP_Label_39c4488a-2382-4e02-93af-ef5dabf4b71d_Extended_MSFT_Method">
    <vt:lpwstr>Automatic</vt:lpwstr>
  </property>
  <property fmtid="{D5CDD505-2E9C-101B-9397-08002B2CF9AE}" pid="31" name="Sensitivity">
    <vt:lpwstr>Vidaus naudojimo Vidaus naudojimo</vt:lpwstr>
  </property>
</Properties>
</file>